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95" windowWidth="11145" windowHeight="3600" tabRatio="608" activeTab="16"/>
  </bookViews>
  <sheets>
    <sheet name="1" sheetId="1" r:id="rId1"/>
    <sheet name="2" sheetId="2" r:id="rId2"/>
    <sheet name="2.a" sheetId="3" r:id="rId3"/>
    <sheet name="3" sheetId="4" r:id="rId4"/>
    <sheet name="3.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.a" sheetId="14" r:id="rId14"/>
    <sheet name="12.b" sheetId="15" r:id="rId15"/>
    <sheet name="13" sheetId="16" r:id="rId16"/>
    <sheet name="14" sheetId="17" r:id="rId17"/>
  </sheets>
  <definedNames>
    <definedName name="_GoBack" localSheetId="1">'2'!#REF!</definedName>
    <definedName name="_GoBack" localSheetId="2">'2.a'!#REF!</definedName>
    <definedName name="_GoBack" localSheetId="5">'4'!#REF!</definedName>
    <definedName name="_xlnm.Print_Titles" localSheetId="13">'12.a'!$1:$1</definedName>
    <definedName name="_xlnm.Print_Titles" localSheetId="14">'12.b'!$1:$1</definedName>
    <definedName name="_xlnm.Print_Titles" localSheetId="6">'5'!$1:$2</definedName>
    <definedName name="_xlnm.Print_Titles" localSheetId="10">'9'!$3:$4</definedName>
    <definedName name="_xlnm.Print_Area" localSheetId="6">'5'!$A$1:$H$55</definedName>
    <definedName name="_xlnm.Print_Area" localSheetId="9">'8'!$A$1:$N$5</definedName>
  </definedNames>
  <calcPr fullCalcOnLoad="1"/>
</workbook>
</file>

<file path=xl/sharedStrings.xml><?xml version="1.0" encoding="utf-8"?>
<sst xmlns="http://schemas.openxmlformats.org/spreadsheetml/2006/main" count="911" uniqueCount="517">
  <si>
    <t>Értékesítési és forgalmi adók (iparűzési adó)</t>
  </si>
  <si>
    <t xml:space="preserve"> - szünidei étkeztetés</t>
  </si>
  <si>
    <t xml:space="preserve">         ebből: költségvetési szervek</t>
  </si>
  <si>
    <t>Hozzájárulás jogcíme</t>
  </si>
  <si>
    <t>létszám</t>
  </si>
  <si>
    <t>mutató</t>
  </si>
  <si>
    <t>Normatíva     Ft/fő</t>
  </si>
  <si>
    <t>I. Helyi önkormányzatok működésének általános támogatása</t>
  </si>
  <si>
    <t>II. Települési önkormányzatok egyes köznevelési feladatainak támogatása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</si>
  <si>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</si>
  <si>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</si>
  <si>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Közhatalmi bevételek</t>
  </si>
  <si>
    <t>Ellátottak pénzbeli juttatásai</t>
  </si>
  <si>
    <t>6.) Államháztartáson belüli megelőlegezések</t>
  </si>
  <si>
    <t>Sorszám</t>
  </si>
  <si>
    <t>III. Települési önkormányzatok szociális és gyermekjóléti feladatainak támogatása</t>
  </si>
  <si>
    <t>IV. Települési önk. kulturális feladatainak támogatása</t>
  </si>
  <si>
    <t>Felújítások</t>
  </si>
  <si>
    <t>Beruházások</t>
  </si>
  <si>
    <t>10.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</si>
  <si>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</si>
  <si>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</si>
  <si>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</si>
  <si>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</si>
  <si>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</si>
  <si>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</si>
  <si>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</si>
  <si>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</si>
  <si>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</si>
  <si>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</si>
  <si>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</si>
  <si>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</si>
  <si>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</si>
  <si>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</si>
  <si>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</si>
  <si>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</si>
  <si>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</si>
  <si>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</si>
  <si>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Települési önkormányzatok egyes köznevelési feladatainak tám.</t>
  </si>
  <si>
    <t>B3</t>
  </si>
  <si>
    <t>B351</t>
  </si>
  <si>
    <t>B354</t>
  </si>
  <si>
    <t>Hitelező</t>
  </si>
  <si>
    <t>Lejárat éve</t>
  </si>
  <si>
    <t>önkormányzat hitel állománya</t>
  </si>
  <si>
    <t>Későbbi évek tőketörlesztése</t>
  </si>
  <si>
    <t>Tőketörlesz- tés</t>
  </si>
  <si>
    <t>Kamat és egyéb ktg.</t>
  </si>
  <si>
    <t>Tőketörlesztés</t>
  </si>
  <si>
    <t>OTP</t>
  </si>
  <si>
    <t>Gépjárműadók</t>
  </si>
  <si>
    <t>B355</t>
  </si>
  <si>
    <t>B36</t>
  </si>
  <si>
    <t>B4</t>
  </si>
  <si>
    <t>B5</t>
  </si>
  <si>
    <t>B52</t>
  </si>
  <si>
    <t>Ingatlanok értékesítése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</si>
  <si>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</si>
  <si>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</si>
  <si>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</si>
  <si>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</si>
  <si>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</si>
  <si>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</si>
  <si>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</si>
  <si>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</si>
  <si>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</si>
  <si>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</si>
  <si>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</si>
  <si>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B813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</si>
  <si>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</si>
  <si>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</si>
  <si>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</si>
  <si>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</si>
  <si>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</si>
  <si>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</si>
  <si>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</si>
  <si>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</si>
  <si>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</si>
  <si>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</si>
  <si>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</si>
  <si>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</si>
  <si>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</si>
  <si>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</si>
  <si>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</si>
  <si>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</si>
  <si>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</si>
  <si>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</si>
  <si>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</si>
  <si>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</si>
  <si>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</si>
  <si>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</si>
  <si>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 xml:space="preserve"> 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</si>
  <si>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</si>
  <si>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</si>
  <si>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</si>
  <si>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</si>
  <si>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</si>
  <si>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</si>
  <si>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</si>
  <si>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</si>
  <si>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</si>
  <si>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</si>
  <si>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</si>
  <si>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</si>
  <si>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</si>
  <si>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</si>
  <si>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</si>
  <si>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</si>
  <si>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</si>
  <si>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>Projektek mindösszesen:</t>
  </si>
  <si>
    <t>Állami hozzájárulás összesen: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</si>
  <si>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</si>
  <si>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</si>
  <si>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</si>
  <si>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</si>
  <si>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</si>
  <si>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</si>
  <si>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</si>
  <si>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</si>
  <si>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</si>
  <si>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</si>
  <si>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</si>
  <si>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</si>
  <si>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</si>
  <si>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</si>
  <si>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</si>
  <si>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</si>
  <si>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Önkormányzat kiadásai összesen</t>
  </si>
  <si>
    <t>B16</t>
  </si>
  <si>
    <t>Egyéb működési célú támogatások bevételei államháztartáson belülről</t>
  </si>
  <si>
    <t>6.) Hitel felvétel</t>
  </si>
  <si>
    <t>7.) Előző év költségvetési maradványának igénybevétele</t>
  </si>
  <si>
    <t>6.) Egyéb finanszírozási kiadás (államháztartáson belüli megelőlegezés visszafizetése)</t>
  </si>
  <si>
    <t>Mindösszesen:</t>
  </si>
  <si>
    <t>Megnevezés</t>
  </si>
  <si>
    <t>Összesen</t>
  </si>
  <si>
    <t>Finanszírozási kiadások</t>
  </si>
  <si>
    <t>Költségvetési bevételek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</si>
  <si>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</si>
  <si>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</si>
  <si>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</si>
  <si>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</si>
  <si>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</si>
  <si>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</si>
  <si>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</si>
  <si>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>Egyéb áruhasználati és szolgáltatási adók ( idegenforgalmi adó, talajterhelési díj)</t>
  </si>
  <si>
    <t>Egyéb közhatalmi bevételek (különféle bírságok)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</si>
  <si>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</si>
  <si>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</si>
  <si>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</si>
  <si>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Ft-ban</t>
  </si>
  <si>
    <t xml:space="preserve">       beszámításssal le nem fedett rész</t>
  </si>
  <si>
    <t xml:space="preserve">                da) szociális segítés</t>
  </si>
  <si>
    <t xml:space="preserve">                db) személyi gondozás</t>
  </si>
  <si>
    <t>adag</t>
  </si>
  <si>
    <t>I.6.2016. évről áthúzúdó bérkompenzáció</t>
  </si>
  <si>
    <t>Beruházási cél megnevezése</t>
  </si>
  <si>
    <t>Évek szerinti ütemezés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</si>
  <si>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</si>
  <si>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</si>
  <si>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</si>
  <si>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</si>
  <si>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</si>
  <si>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</si>
  <si>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</si>
  <si>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</si>
  <si>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</si>
  <si>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 xml:space="preserve"> a) a finanszírozás szempontjából elismert szakmai dolgozók bértámogatása</t>
  </si>
  <si>
    <t>b) Gyermekétkeztetés-üzemeltetési támogatás</t>
  </si>
  <si>
    <t xml:space="preserve">  (2) Mesterpedagógus kategóriába sorolt óvodapedagógusok kiegészítő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</si>
  <si>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</si>
  <si>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</si>
  <si>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</si>
  <si>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</si>
  <si>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</si>
  <si>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</si>
  <si>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</si>
  <si>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</si>
  <si>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</si>
  <si>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</si>
  <si>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</si>
  <si>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</si>
  <si>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</si>
  <si>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Bevételek összesen:</t>
  </si>
  <si>
    <t>Önkormányzat összesen:</t>
  </si>
  <si>
    <t>I. Működési célú bevételek</t>
  </si>
  <si>
    <t>I. Működési célú kiadások</t>
  </si>
  <si>
    <t>Önkormányzat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</si>
  <si>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</si>
  <si>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</si>
  <si>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</si>
  <si>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</si>
  <si>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Munkaadókat terhelő járulékok és szociális hj. adó</t>
  </si>
  <si>
    <t xml:space="preserve">Dologi kiadások </t>
  </si>
  <si>
    <t>Dologi kiadások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</si>
  <si>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</si>
  <si>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</si>
  <si>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</si>
  <si>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</si>
  <si>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</si>
  <si>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</si>
  <si>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 xml:space="preserve">   c) Szociális étkeztetés</t>
  </si>
  <si>
    <t xml:space="preserve">   d) Házi segítségnyújtás</t>
  </si>
  <si>
    <t xml:space="preserve">  j) Gyermekek napközbeni ellátása</t>
  </si>
  <si>
    <t>Működési költségvetés összesen:</t>
  </si>
  <si>
    <t>Felhalmozási költségvetés összesen:</t>
  </si>
  <si>
    <t>ÖNKORMÁNYZAT ÖSSZESEN:</t>
  </si>
  <si>
    <t>1.d) Lakott külterülettel kapcsolatos feladatok támogatása - beszámítás után</t>
  </si>
  <si>
    <t xml:space="preserve"> Forgatási célú belföldi értékpapírok beváltása, értékesítése</t>
  </si>
  <si>
    <t>B8121</t>
  </si>
  <si>
    <t>8.) Forgatási célú értékpapír beváltás</t>
  </si>
  <si>
    <t>2018. évi 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</si>
  <si>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</si>
  <si>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</si>
  <si>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</si>
  <si>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</si>
  <si>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</si>
  <si>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 xml:space="preserve">       - bölcsődei dajkák,középfokú végzettségű kisgyermeknevelők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</si>
  <si>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</si>
  <si>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</si>
  <si>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</si>
  <si>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</si>
  <si>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</si>
  <si>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>1.) Személyi juttatások</t>
  </si>
  <si>
    <t>2.) Munkáltatókat terhelő járulékok és szociális hozzájárulási adó</t>
  </si>
  <si>
    <t>3.)Dologi kiadások</t>
  </si>
  <si>
    <t>4.)Ellátotak pénzbeli juttatásai</t>
  </si>
  <si>
    <t>5).Egyéb működési célú kiadások (költségvetési szervek és tartalék nélkül)</t>
  </si>
  <si>
    <t>5.) Tartalékok</t>
  </si>
  <si>
    <t>7.) Belföldi értékpapír beváltás</t>
  </si>
  <si>
    <t xml:space="preserve">MŰKÖDÉSI CÉLÚ BEVÉTELEK ÖSSZESEN                  </t>
  </si>
  <si>
    <t>MŰKÖDÉSI CÉLÚ KIADÁSOK ÖSSZESEN</t>
  </si>
  <si>
    <t>2019. évi eredeti előirányzat</t>
  </si>
  <si>
    <t>2019. évi  eredeti előirányzat</t>
  </si>
  <si>
    <t>2019. évi terv</t>
  </si>
  <si>
    <t>Normatíva átadás Kistérségnek (házi segítségnyújtás)</t>
  </si>
  <si>
    <t>Szálláshelyek minősítésének támogatása</t>
  </si>
  <si>
    <t>Zalakarosi Turisztikai Egyesület támogatása</t>
  </si>
  <si>
    <t>Zalakarosi Turisztikai Nonprofit Kft. támogatása</t>
  </si>
  <si>
    <t>Kerékpáros projektból projektmenedzseri díj és adminisztrációs költség (átadás KÖH részére)</t>
  </si>
  <si>
    <t>Ipari park projekt projektmenedzseri díja (átadás KÖH részére)</t>
  </si>
  <si>
    <t xml:space="preserve">Működési célú visszatéritendő támog.,kölcsönök </t>
  </si>
  <si>
    <t xml:space="preserve"> Tartalék  </t>
  </si>
  <si>
    <t xml:space="preserve">Felhalmozási célú visszatérítendő tám,kölcsönök </t>
  </si>
  <si>
    <t>Lakástámogatás</t>
  </si>
  <si>
    <t>Plébánia támogatása</t>
  </si>
  <si>
    <t>Nagykanizsai Tankerületi Központ támogatása,iskola tető szigetelés</t>
  </si>
  <si>
    <t>Civil ház tetőtér beépítésre Közösségi Háznak (2018-ról áthúzódó)</t>
  </si>
  <si>
    <t>Hiteltörlesztés</t>
  </si>
  <si>
    <t>Államháztartáson belüli megelőlegezés visszafizetése</t>
  </si>
  <si>
    <t>Intézményfinanszírozás</t>
  </si>
  <si>
    <t>Zalakarosi Közös Önkormányzati Hivatal</t>
  </si>
  <si>
    <t>Zalakarosi Közösségi Ház és Könyvtár</t>
  </si>
  <si>
    <t>Zalakarosi Óvoda és Bölcsőde</t>
  </si>
  <si>
    <t>2019. évi tervezett bevétel</t>
  </si>
  <si>
    <t>Hozzájárulás        Ft-ban</t>
  </si>
  <si>
    <t>b) bölcsődei üzemeltetési támogatás</t>
  </si>
  <si>
    <t>Települési önkormányzatok települési önkormányzati és közművelődési feladatainak támogatása</t>
  </si>
  <si>
    <t>3. Kiegészítő támogatás az óvodapedagógusok minősítéséből adódó többletkiadásokhoz</t>
  </si>
  <si>
    <t>a)Bölcsődében a finanszírozás szempontból elismert szakmai dolgozók bértámogatása</t>
  </si>
  <si>
    <t>5.Gyermekétkeztetés támogatása</t>
  </si>
  <si>
    <t>Tartalék</t>
  </si>
  <si>
    <t>K</t>
  </si>
  <si>
    <t>Napelemes projekt támogatása</t>
  </si>
  <si>
    <t>Ipari park fejlesztés projekt támogatása</t>
  </si>
  <si>
    <t>Kisfaludy projekt támgogatása</t>
  </si>
  <si>
    <t>Nagykanizsai Tankerületi Központ támogatása,konyha tető felújítás</t>
  </si>
  <si>
    <t xml:space="preserve"> Hitel-, kölcsönfelvétel államháztartáson kívülről Kisfaludy pályázat önrészére</t>
  </si>
  <si>
    <t>Előző évi maradvány igénybevétele</t>
  </si>
  <si>
    <t>ZALAKAROSI KÖZÖS ÖNKORMÁNYZATI HIVATAL</t>
  </si>
  <si>
    <t>ZALAKAROSI ÓVODA ÉS BÖLCSŐDE</t>
  </si>
  <si>
    <t>ZALAKAROSI KÖZÖSSÉGI HÁZ ÉS KÖNYVTÁR</t>
  </si>
  <si>
    <t>Zalaszabari Hivatalnak működési támogatás</t>
  </si>
  <si>
    <t>KIADÁSOK ÖSSZESEN</t>
  </si>
  <si>
    <t>KIADÁSOK</t>
  </si>
  <si>
    <t>Feladat megnevezése</t>
  </si>
  <si>
    <t>FELHALMOZÁSI KIADÁSOK</t>
  </si>
  <si>
    <t>I.</t>
  </si>
  <si>
    <t xml:space="preserve"> Beruházások</t>
  </si>
  <si>
    <t xml:space="preserve"> A. Önkormányzat</t>
  </si>
  <si>
    <t>Iparterület fejlesztés Behiákon</t>
  </si>
  <si>
    <t>Napelemes rendszer kiépítése</t>
  </si>
  <si>
    <t>Civil Ház külső lépcső</t>
  </si>
  <si>
    <t>Kazán csere Zrinyi utca 2-ben</t>
  </si>
  <si>
    <t>Térfigyelő kamerarendszer bővítés - rendszámfelismerő</t>
  </si>
  <si>
    <t>HÉSZ módosítás</t>
  </si>
  <si>
    <t>Székelykapu áthelyezés</t>
  </si>
  <si>
    <t>11.</t>
  </si>
  <si>
    <t>Játszótéri játék csere (Seregély utca)</t>
  </si>
  <si>
    <t>12.</t>
  </si>
  <si>
    <t>Fúrt kút lezárása hulladékudvar mellett</t>
  </si>
  <si>
    <t>13.</t>
  </si>
  <si>
    <t>Termáltó fejlesztés</t>
  </si>
  <si>
    <t>14.</t>
  </si>
  <si>
    <t>Ó-temető és Hegyalja u. ingatlan közötti árok burkolat</t>
  </si>
  <si>
    <t>15.</t>
  </si>
  <si>
    <t>Torrens árok megcsúszott betonlapjainak javítása</t>
  </si>
  <si>
    <t>Behiáki irodaház nyilászáróinak cseréje</t>
  </si>
  <si>
    <t>17.</t>
  </si>
  <si>
    <t>18.</t>
  </si>
  <si>
    <t>Salgó polcok vásárlása új ipari csarnokba</t>
  </si>
  <si>
    <t>19.</t>
  </si>
  <si>
    <t>Temetői problémák megoldása</t>
  </si>
  <si>
    <t>20.</t>
  </si>
  <si>
    <t>Hivatal biztonsági beléptető rendszer kiépítése</t>
  </si>
  <si>
    <t>B. Közös Önkormányzati Hivatal</t>
  </si>
  <si>
    <t>Számítástechnikai eszközök 4 db számítógép</t>
  </si>
  <si>
    <t>Fénymásoló 1. emeletre</t>
  </si>
  <si>
    <t>Immateriális javak beszerzése (Windowa 10) 8db</t>
  </si>
  <si>
    <t>Közös Önkormányzati Hivatal összesen:</t>
  </si>
  <si>
    <t xml:space="preserve">C. Zalakarosi Óvoda és Bölcsőde </t>
  </si>
  <si>
    <t>Melegentartó pult konyhára</t>
  </si>
  <si>
    <t>Fagyasztóláda</t>
  </si>
  <si>
    <t>Bútorok konyhába</t>
  </si>
  <si>
    <t>Thermo láda</t>
  </si>
  <si>
    <t>Védőháló focipályához</t>
  </si>
  <si>
    <t>Projektor +vetítővászon</t>
  </si>
  <si>
    <t>Számítógép bölcsődébe</t>
  </si>
  <si>
    <t>Mászóvár óvodába</t>
  </si>
  <si>
    <t>Zalakarosi Óvoda és Bölcsőde  összesen:</t>
  </si>
  <si>
    <t>D. Zalakarosi Közösségi Ház és Könyvtár</t>
  </si>
  <si>
    <t>Kertmoziba hangfal</t>
  </si>
  <si>
    <t>Könyvtárba fényképezőgép</t>
  </si>
  <si>
    <t>Állvány néptáncos ruháknak</t>
  </si>
  <si>
    <t>Könyvtárba babzsákfotel</t>
  </si>
  <si>
    <t>Beépített hangosítás civil ház új termébe</t>
  </si>
  <si>
    <t>Civil házba konyhai eszközök pótlása</t>
  </si>
  <si>
    <t>Zalakarosi Közösségi Ház és Könyvtár összesen:</t>
  </si>
  <si>
    <t>II.</t>
  </si>
  <si>
    <t>A. Önkormányzat</t>
  </si>
  <si>
    <t>Vízmű felújítások (kompenzálással)</t>
  </si>
  <si>
    <t>Mentőállomás átalakítás, orvosi rendelő átköltöztetés</t>
  </si>
  <si>
    <t>Hivatal nagyterem világítás, tető átalakítás</t>
  </si>
  <si>
    <t>Konyha tető felújítás Napnyugat köz felől</t>
  </si>
  <si>
    <t>Régi templom melletti járda helyreállítás</t>
  </si>
  <si>
    <t>Behiákon lévő híd javítása Banyavölgyi árok felett</t>
  </si>
  <si>
    <t>Önkormányzat összesen</t>
  </si>
  <si>
    <t>B. Zalakarosi Közösségi Ház és Könyvtár</t>
  </si>
  <si>
    <t>Civil Ház felújítás</t>
  </si>
  <si>
    <t>INTERREG horvát-magyar kerékpárút építés</t>
  </si>
  <si>
    <t>Petőfi utca járda mellett 5 db villanyoszlop áthelyezés</t>
  </si>
  <si>
    <t>Park utcán 30 m csapadék csatorna építés</t>
  </si>
  <si>
    <t>Gépkocsi vásárlás szociális étkezéshez</t>
  </si>
  <si>
    <t>BERUHÁZÁSI KIADÁSOK ÖSSZESEN</t>
  </si>
  <si>
    <t>FELÚJÍTÁSI KIADÁSOK ÖSSZESEN</t>
  </si>
  <si>
    <t>FELHALMOZÁSI KIADÁSOK ÖSSZESEN</t>
  </si>
  <si>
    <t>Mágneszár bejárati ajtóra</t>
  </si>
  <si>
    <t>Rugós udvari játék</t>
  </si>
  <si>
    <t>Laptop közösségi háznak</t>
  </si>
  <si>
    <t>Szerszámok karbantartáshoz</t>
  </si>
  <si>
    <t>Molinó készíttetés rendezvényekhez</t>
  </si>
  <si>
    <t xml:space="preserve">Mobiltelefon közösségi háznak </t>
  </si>
  <si>
    <t>Színes nyomtató közösségi háznak</t>
  </si>
  <si>
    <t>Porszívó civil házba</t>
  </si>
  <si>
    <t>Szőnyegek civil házba</t>
  </si>
  <si>
    <t>Klíma civil ház  tetőtérbe</t>
  </si>
  <si>
    <t>Kisfaludy pályázatból szálloda felújítás</t>
  </si>
  <si>
    <t>Belterületi út és járdafelújítás pályázatból (Petőfi utca járda)</t>
  </si>
  <si>
    <t>Feladat/cél</t>
  </si>
  <si>
    <t xml:space="preserve">I. </t>
  </si>
  <si>
    <t xml:space="preserve">Céltartalékok </t>
  </si>
  <si>
    <t>A.</t>
  </si>
  <si>
    <t>Működési célú céltartalékok</t>
  </si>
  <si>
    <t xml:space="preserve">1. </t>
  </si>
  <si>
    <t>Nonprofit szervezetek támogatására</t>
  </si>
  <si>
    <t xml:space="preserve">2. </t>
  </si>
  <si>
    <t>Sportegyesületek támogatására</t>
  </si>
  <si>
    <t xml:space="preserve">3. </t>
  </si>
  <si>
    <t>Elmaradt bevételek, támogatások pótlására</t>
  </si>
  <si>
    <t xml:space="preserve">4. </t>
  </si>
  <si>
    <t xml:space="preserve">Közmunkások cafetéria támogatására </t>
  </si>
  <si>
    <t>Működési célú céltartalékok összesen</t>
  </si>
  <si>
    <t>B.</t>
  </si>
  <si>
    <t>Fejlesztési  célú céltartalékok</t>
  </si>
  <si>
    <t>Gyógyhelyi központ kialakítás</t>
  </si>
  <si>
    <t>Arany János utca felújítása</t>
  </si>
  <si>
    <t>Kisfaludy pályázat hitel maradványa</t>
  </si>
  <si>
    <t xml:space="preserve">Közműtervek </t>
  </si>
  <si>
    <t>Termáltó helyreállítás</t>
  </si>
  <si>
    <t xml:space="preserve">Villamoshálózat bővítés (lakossági igények) </t>
  </si>
  <si>
    <t>Kertmozi tető felújítás</t>
  </si>
  <si>
    <t>Árkok takarítása</t>
  </si>
  <si>
    <t>Fejlesztési  célú céltartalékok összesen</t>
  </si>
  <si>
    <t xml:space="preserve">Céltartalékok összesen: </t>
  </si>
  <si>
    <t xml:space="preserve">Általános tartalék </t>
  </si>
  <si>
    <t>TARTALÉKOK MINDÖSSZESEN</t>
  </si>
  <si>
    <t>2019.évi eredeti előirányzat</t>
  </si>
  <si>
    <t>M7 Takarék</t>
  </si>
  <si>
    <t>Hitelek állománya  2018. XII. 31-én</t>
  </si>
  <si>
    <t>Hitelfelvétel  célja</t>
  </si>
  <si>
    <t>Hitel 293.hrsz. telek megvásárlása</t>
  </si>
  <si>
    <t>Kisfaludy pályázat önrészének biztosítása</t>
  </si>
  <si>
    <t>Felvett hitel összege</t>
  </si>
  <si>
    <t>2019. hitelfelvétel összege</t>
  </si>
  <si>
    <t>2019. évi adósságszolgálat.</t>
  </si>
  <si>
    <t>2020. évi adósságszolgálat</t>
  </si>
  <si>
    <t>2021. évi adósságszolgálat</t>
  </si>
  <si>
    <t xml:space="preserve">Iparterület fejlesztés </t>
  </si>
  <si>
    <t xml:space="preserve">Kerékpárút  Interreg HUHR </t>
  </si>
  <si>
    <t>Belterületi út, járda felújítás</t>
  </si>
  <si>
    <t>Projekt összes költsége</t>
  </si>
  <si>
    <t>Kiadások</t>
  </si>
  <si>
    <t>Pályázati támogatás</t>
  </si>
  <si>
    <t>Levonható áfa</t>
  </si>
  <si>
    <t>Projekt összes bevétele</t>
  </si>
  <si>
    <t>Bevételek</t>
  </si>
  <si>
    <t>Kisfaludy program keretében Fürdő Vendégház felújítása</t>
  </si>
  <si>
    <t>Tárgyévet megelőző évek kifizetései</t>
  </si>
  <si>
    <t>2019. évet terhelő költségek</t>
  </si>
  <si>
    <t>Tárgyévet követő évet terhelő költségek</t>
  </si>
  <si>
    <t>2019. évben várható támogatás</t>
  </si>
  <si>
    <t xml:space="preserve">Tárgyévet megelőző években folyósított támogatás </t>
  </si>
  <si>
    <t>Önkormányzat által biztosított önrész</t>
  </si>
  <si>
    <t>Tárgyévet megelőző években</t>
  </si>
  <si>
    <t>2019. évben biztosítandó önrész</t>
  </si>
  <si>
    <t>Működési kidadás</t>
  </si>
  <si>
    <t>Felhalmozási kiadás</t>
  </si>
  <si>
    <t>Civil ház bővítése</t>
  </si>
  <si>
    <t>Zalakarosi Közösségi Ház és Könyvtár összesen</t>
  </si>
  <si>
    <t>Tárgyévet követő évben biztosítandó önrész</t>
  </si>
  <si>
    <t xml:space="preserve">Zalakarosi Közösségi Ház és Könyvtár </t>
  </si>
  <si>
    <t>Költségvetési szerv megnevezése</t>
  </si>
  <si>
    <t>Igazgatás, pénzügyi dolgozó</t>
  </si>
  <si>
    <t xml:space="preserve">Óvoda pedagógus </t>
  </si>
  <si>
    <t>Kisgyermek- nevelő</t>
  </si>
  <si>
    <t xml:space="preserve">Népművelő  könyvtáros </t>
  </si>
  <si>
    <t>Egyéb szak- alkalmazott</t>
  </si>
  <si>
    <t>Választott tisztségviselő</t>
  </si>
  <si>
    <t>Gazdasági ügyviteli dolgozó</t>
  </si>
  <si>
    <t xml:space="preserve">A.  Önkormányzat </t>
  </si>
  <si>
    <t xml:space="preserve">1. Önkormányzat igazgatási tevékenységén </t>
  </si>
  <si>
    <t xml:space="preserve">2. Család és nővédelem </t>
  </si>
  <si>
    <t xml:space="preserve">3. Szociális étkeztetés </t>
  </si>
  <si>
    <t>4. Családsegítés</t>
  </si>
  <si>
    <t xml:space="preserve">B. Zalakarosi Közös Önkormányzati Hivatal </t>
  </si>
  <si>
    <t>C.  Zalakarosi Óvoda és Bölcsőde</t>
  </si>
  <si>
    <t>1. Óvoda</t>
  </si>
  <si>
    <t>2. Bölcsőde</t>
  </si>
  <si>
    <t xml:space="preserve">5. Konyha </t>
  </si>
  <si>
    <t>1. Könyvtár</t>
  </si>
  <si>
    <t>2. Közösségi Ház</t>
  </si>
  <si>
    <t xml:space="preserve">    Mindösszesen</t>
  </si>
  <si>
    <t>2018.évi záró létszám tev</t>
  </si>
  <si>
    <t>2019. évi  létszám-  keret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</si>
  <si>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</si>
  <si>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</si>
  <si>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</si>
  <si>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</si>
  <si>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</si>
  <si>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</si>
  <si>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</si>
  <si>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Ft</t>
  </si>
  <si>
    <t>Helyi adók, gépjárműadó</t>
  </si>
  <si>
    <t>Építményadó</t>
  </si>
  <si>
    <t>55% zártkert, belterület 30%</t>
  </si>
  <si>
    <t xml:space="preserve">  -</t>
  </si>
  <si>
    <t>Magánszemélyek kommunális adója</t>
  </si>
  <si>
    <t>Beszedett idegenforgalmi adó</t>
  </si>
  <si>
    <t>Helyi iparűzési adó</t>
  </si>
  <si>
    <t xml:space="preserve">5. </t>
  </si>
  <si>
    <t>Gépjárműadó</t>
  </si>
  <si>
    <t>Katalizátor kedv.</t>
  </si>
  <si>
    <t>25-50-92%</t>
  </si>
  <si>
    <t>mozgáskorl, költségvetési szerv mentesség</t>
  </si>
  <si>
    <t xml:space="preserve">Bérleti díjakból </t>
  </si>
  <si>
    <t xml:space="preserve">Kedvezmények mindösszesen </t>
  </si>
  <si>
    <t xml:space="preserve">Helyi adók összesen </t>
  </si>
  <si>
    <t>Egészségügyi tevékenységet végzők</t>
  </si>
  <si>
    <t xml:space="preserve">Magyarországon élő állandó </t>
  </si>
  <si>
    <t>Orvosi ügyeleten nagymértékű tevékenységet végző dolgozók</t>
  </si>
  <si>
    <t>Működési célú átvett péneszközök</t>
  </si>
  <si>
    <t>Önkormányzat által irányított költségvetési szervek bevételei</t>
  </si>
  <si>
    <t>Önkormányzat által irányított költségvetési szervek bevételei összesen</t>
  </si>
  <si>
    <t>Önkormányzat kiadásai</t>
  </si>
  <si>
    <t>Munkáltatókat terhelő járulékok és szociális hozzájárulási adó</t>
  </si>
  <si>
    <t>Felhalmozási kiadások</t>
  </si>
  <si>
    <t>Önkormányzat által irányított költségvetési szervek kiadásai</t>
  </si>
  <si>
    <t>Önkormányzat által irányított költségvetési szervek kiadásai összesen</t>
  </si>
  <si>
    <t>kötelező feladat</t>
  </si>
  <si>
    <t>önként vállalt feladat</t>
  </si>
  <si>
    <t>Átcsoportosítás joga</t>
  </si>
  <si>
    <t>képviselőtestület</t>
  </si>
  <si>
    <t>1500000 Ft-nál alacsonyag adóalap esetén</t>
  </si>
  <si>
    <t>magánszálláshelyek</t>
  </si>
  <si>
    <t>Gyógyhelyi pályázat támogatása</t>
  </si>
  <si>
    <t>Civil ház felújításhoz támogatás Közösségi Háznak (2018-ról áthúzódó)</t>
  </si>
  <si>
    <t>Támogatás Zalaszabari Hivatal működéséhez</t>
  </si>
  <si>
    <t>2020. évi terv</t>
  </si>
  <si>
    <t>2021. évi terv</t>
  </si>
  <si>
    <t>2022. évi terv</t>
  </si>
  <si>
    <t xml:space="preserve">Futballpálya építési pályázat előkészítésére </t>
  </si>
  <si>
    <t>21.</t>
  </si>
  <si>
    <t>22.</t>
  </si>
  <si>
    <t>Petőfi utca keleti oldal ároklefedés</t>
  </si>
  <si>
    <t>Civil ház bővítéshez kapcsolódó munkabiztonsági intézkedések (korlátok, kapaszkodók, pince polcozása, )</t>
  </si>
  <si>
    <t>23.</t>
  </si>
  <si>
    <t>24.</t>
  </si>
  <si>
    <t>Fő utca és Napnyugat köz csatlakozásánál csapadékvíz elvezetés helyreállítása</t>
  </si>
  <si>
    <t>Park utca és Petőfi utca csatlakozásánál, Fő utca és Temető utca csatlakozásánál alapozási és aszfaltozási munkálatok kivitelezése</t>
  </si>
  <si>
    <t>Támogatás Karos Park Kft. Részére(közmunka, pályázati önrész)</t>
  </si>
  <si>
    <t>Karos Park Kft. Támogatása (közmunka, pályázati önrész)</t>
  </si>
  <si>
    <t>A Kisfaludy pályázatban a felhalmozási kiadások 174.500.387 Ft összegéből 14.633.576 Ft levonható áfa.</t>
  </si>
  <si>
    <t xml:space="preserve">KAROS PARK KFT. </t>
  </si>
  <si>
    <t>TURISZTIKAI EGYESÜLET</t>
  </si>
  <si>
    <t xml:space="preserve">TURISZTIKAI NONPROFIT KFT. </t>
  </si>
  <si>
    <t>Óvoda</t>
  </si>
  <si>
    <t>Bölcsőde</t>
  </si>
  <si>
    <t>Konyha</t>
  </si>
  <si>
    <t>Könyvtár</t>
  </si>
  <si>
    <t>Közösségi Ház</t>
  </si>
  <si>
    <t>Kertmozi</t>
  </si>
  <si>
    <t>Állami normatív hozzájárulás</t>
  </si>
  <si>
    <t>Intézményi szinten</t>
  </si>
  <si>
    <t>Önkormányzati hozzájárulás mindösszesen 2019-ben</t>
  </si>
  <si>
    <t>Intézményfinanszírozás (Összes kiadás-működési bevétel-állami hozzájárulás-maradvány igénybevétel)</t>
  </si>
  <si>
    <t>Általános működési támogatás</t>
  </si>
  <si>
    <t>A Karos Park Kft-nél a működési támogatásként adott összeg szerepel, a közszolgáltatási szerződés összege a dologi kiadások között került tervezésre.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</si>
</sst>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.1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0"/>
    </font>
    <font>
      <i/>
      <sz val="7"/>
      <name val="Arial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0"/>
    </font>
    <font>
      <b/>
      <i/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21" fillId="4" borderId="0" applyNumberFormat="0" applyBorder="0" applyAlignment="0" applyProtection="0"/>
    <xf numFmtId="0" fontId="39" fillId="5" borderId="0" applyNumberFormat="0" applyBorder="0" applyAlignment="0" applyProtection="0"/>
    <xf numFmtId="0" fontId="21" fillId="6" borderId="0" applyNumberFormat="0" applyBorder="0" applyAlignment="0" applyProtection="0"/>
    <xf numFmtId="0" fontId="39" fillId="7" borderId="0" applyNumberFormat="0" applyBorder="0" applyAlignment="0" applyProtection="0"/>
    <xf numFmtId="0" fontId="2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39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22" fillId="20" borderId="0" applyNumberFormat="0" applyBorder="0" applyAlignment="0" applyProtection="0"/>
    <xf numFmtId="0" fontId="40" fillId="21" borderId="0" applyNumberFormat="0" applyBorder="0" applyAlignment="0" applyProtection="0"/>
    <xf numFmtId="0" fontId="22" fillId="22" borderId="0" applyNumberFormat="0" applyBorder="0" applyAlignment="0" applyProtection="0"/>
    <xf numFmtId="0" fontId="40" fillId="23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7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23" fillId="14" borderId="1" applyNumberFormat="0" applyAlignment="0" applyProtection="0"/>
    <xf numFmtId="0" fontId="49" fillId="15" borderId="1" applyNumberFormat="0" applyAlignment="0" applyProtection="0"/>
    <xf numFmtId="0" fontId="42" fillId="35" borderId="1" applyNumberFormat="0" applyAlignment="0" applyProtection="0"/>
    <xf numFmtId="0" fontId="43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6" fillId="0" borderId="4" applyNumberFormat="0" applyFill="0" applyAlignment="0" applyProtection="0"/>
    <xf numFmtId="0" fontId="26" fillId="0" borderId="5" applyNumberFormat="0" applyFill="0" applyAlignment="0" applyProtection="0"/>
    <xf numFmtId="0" fontId="47" fillId="0" borderId="6" applyNumberFormat="0" applyFill="0" applyAlignment="0" applyProtection="0"/>
    <xf numFmtId="0" fontId="27" fillId="0" borderId="7" applyNumberFormat="0" applyFill="0" applyAlignment="0" applyProtection="0"/>
    <xf numFmtId="0" fontId="4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16" borderId="2" applyNumberFormat="0" applyAlignment="0" applyProtection="0"/>
    <xf numFmtId="0" fontId="43" fillId="36" borderId="2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50" fillId="0" borderId="9" applyNumberFormat="0" applyFill="0" applyAlignment="0" applyProtection="0"/>
    <xf numFmtId="0" fontId="49" fillId="14" borderId="1" applyNumberFormat="0" applyAlignment="0" applyProtection="0"/>
    <xf numFmtId="0" fontId="17" fillId="37" borderId="10" applyNumberFormat="0" applyFont="0" applyAlignment="0" applyProtection="0"/>
    <xf numFmtId="0" fontId="4" fillId="38" borderId="10" applyNumberFormat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42" borderId="0" applyNumberFormat="0" applyBorder="0" applyAlignment="0" applyProtection="0"/>
    <xf numFmtId="0" fontId="22" fillId="25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1" fillId="8" borderId="0" applyNumberFormat="0" applyBorder="0" applyAlignment="0" applyProtection="0"/>
    <xf numFmtId="0" fontId="45" fillId="9" borderId="0" applyNumberFormat="0" applyBorder="0" applyAlignment="0" applyProtection="0"/>
    <xf numFmtId="0" fontId="32" fillId="35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37" borderId="10" applyNumberFormat="0" applyFont="0" applyAlignment="0" applyProtection="0"/>
    <xf numFmtId="0" fontId="52" fillId="35" borderId="11" applyNumberFormat="0" applyAlignment="0" applyProtection="0"/>
    <xf numFmtId="0" fontId="34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41" fillId="7" borderId="0" applyNumberFormat="0" applyBorder="0" applyAlignment="0" applyProtection="0"/>
    <xf numFmtId="0" fontId="36" fillId="44" borderId="0" applyNumberFormat="0" applyBorder="0" applyAlignment="0" applyProtection="0"/>
    <xf numFmtId="0" fontId="51" fillId="45" borderId="0" applyNumberFormat="0" applyBorder="0" applyAlignment="0" applyProtection="0"/>
    <xf numFmtId="0" fontId="37" fillId="35" borderId="1" applyNumberFormat="0" applyAlignment="0" applyProtection="0"/>
    <xf numFmtId="0" fontId="42" fillId="43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horizontal="center" vertical="center" wrapText="1"/>
    </xf>
    <xf numFmtId="3" fontId="1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Border="1" applyAlignment="1">
      <alignment horizontal="center" vertical="center"/>
      <protection/>
    </xf>
    <xf numFmtId="3" fontId="8" fillId="0" borderId="13" xfId="151" applyNumberFormat="1" applyFont="1" applyBorder="1" applyAlignment="1">
      <alignment horizontal="left" vertical="center" wrapText="1"/>
      <protection/>
    </xf>
    <xf numFmtId="3" fontId="8" fillId="0" borderId="13" xfId="151" applyNumberFormat="1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51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150" applyNumberFormat="1" applyFont="1" applyFill="1" applyBorder="1" applyAlignment="1">
      <alignment vertical="center"/>
      <protection/>
    </xf>
    <xf numFmtId="3" fontId="9" fillId="0" borderId="15" xfId="151" applyNumberFormat="1" applyFont="1" applyFill="1" applyBorder="1" applyAlignment="1">
      <alignment horizontal="center" vertical="center" wrapText="1"/>
      <protection/>
    </xf>
    <xf numFmtId="3" fontId="9" fillId="0" borderId="15" xfId="15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3" fillId="0" borderId="13" xfId="0" applyFont="1" applyFill="1" applyBorder="1" applyAlignment="1">
      <alignment/>
    </xf>
    <xf numFmtId="0" fontId="6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3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/>
      <protection/>
    </xf>
    <xf numFmtId="4" fontId="8" fillId="0" borderId="16" xfId="139" applyNumberFormat="1" applyFont="1" applyFill="1" applyBorder="1" applyAlignment="1">
      <alignment vertical="center"/>
      <protection/>
    </xf>
    <xf numFmtId="165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 wrapText="1"/>
      <protection/>
    </xf>
    <xf numFmtId="3" fontId="55" fillId="0" borderId="16" xfId="139" applyNumberFormat="1" applyFont="1" applyFill="1" applyBorder="1" applyAlignment="1">
      <alignment vertical="center"/>
      <protection/>
    </xf>
    <xf numFmtId="3" fontId="8" fillId="0" borderId="16" xfId="139" applyNumberFormat="1" applyFont="1" applyFill="1" applyBorder="1" applyAlignment="1">
      <alignment horizontal="right" vertical="center"/>
      <protection/>
    </xf>
    <xf numFmtId="3" fontId="6" fillId="0" borderId="0" xfId="139" applyNumberFormat="1" applyFont="1" applyAlignment="1">
      <alignment vertical="center"/>
      <protection/>
    </xf>
    <xf numFmtId="3" fontId="55" fillId="0" borderId="16" xfId="139" applyNumberFormat="1" applyFont="1" applyFill="1" applyBorder="1" applyAlignment="1">
      <alignment horizontal="right" vertical="center"/>
      <protection/>
    </xf>
    <xf numFmtId="0" fontId="13" fillId="0" borderId="17" xfId="139" applyFont="1" applyFill="1" applyBorder="1" applyAlignment="1">
      <alignment vertical="center"/>
      <protection/>
    </xf>
    <xf numFmtId="3" fontId="12" fillId="9" borderId="16" xfId="139" applyNumberFormat="1" applyFont="1" applyFill="1" applyBorder="1" applyAlignment="1">
      <alignment vertical="center"/>
      <protection/>
    </xf>
    <xf numFmtId="3" fontId="6" fillId="0" borderId="0" xfId="139" applyNumberFormat="1" applyFont="1" applyFill="1" applyAlignment="1">
      <alignment vertical="center"/>
      <protection/>
    </xf>
    <xf numFmtId="0" fontId="6" fillId="0" borderId="0" xfId="139" applyFont="1" applyFill="1" applyAlignment="1">
      <alignment vertical="center"/>
      <protection/>
    </xf>
    <xf numFmtId="0" fontId="19" fillId="0" borderId="13" xfId="147" applyFont="1" applyFill="1" applyBorder="1" applyAlignment="1">
      <alignment horizontal="left"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14" fillId="0" borderId="18" xfId="139" applyFont="1" applyFill="1" applyBorder="1" applyAlignment="1">
      <alignment horizontal="left" vertical="top"/>
      <protection/>
    </xf>
    <xf numFmtId="3" fontId="12" fillId="0" borderId="18" xfId="139" applyNumberFormat="1" applyFont="1" applyFill="1" applyBorder="1" applyAlignment="1">
      <alignment horizontal="center" vertical="center" wrapText="1"/>
      <protection/>
    </xf>
    <xf numFmtId="3" fontId="12" fillId="0" borderId="19" xfId="139" applyNumberFormat="1" applyFont="1" applyFill="1" applyBorder="1" applyAlignment="1">
      <alignment horizontal="center" vertical="center" wrapText="1"/>
      <protection/>
    </xf>
    <xf numFmtId="3" fontId="8" fillId="3" borderId="16" xfId="139" applyNumberFormat="1" applyFont="1" applyFill="1" applyBorder="1" applyAlignment="1">
      <alignment vertical="center"/>
      <protection/>
    </xf>
    <xf numFmtId="0" fontId="17" fillId="0" borderId="0" xfId="146">
      <alignment/>
      <protection/>
    </xf>
    <xf numFmtId="0" fontId="58" fillId="0" borderId="0" xfId="146" applyFont="1" applyAlignment="1">
      <alignment horizontal="center" vertical="center"/>
      <protection/>
    </xf>
    <xf numFmtId="0" fontId="8" fillId="0" borderId="13" xfId="146" applyFont="1" applyFill="1" applyBorder="1" applyAlignment="1">
      <alignment horizontal="center" vertical="center" wrapText="1"/>
      <protection/>
    </xf>
    <xf numFmtId="3" fontId="8" fillId="0" borderId="13" xfId="146" applyNumberFormat="1" applyFont="1" applyFill="1" applyBorder="1" applyAlignment="1">
      <alignment horizontal="right" vertical="center" wrapText="1"/>
      <protection/>
    </xf>
    <xf numFmtId="0" fontId="59" fillId="0" borderId="0" xfId="146" applyFont="1">
      <alignment/>
      <protection/>
    </xf>
    <xf numFmtId="3" fontId="8" fillId="0" borderId="13" xfId="0" applyNumberFormat="1" applyFont="1" applyBorder="1" applyAlignment="1">
      <alignment horizontal="right" vertical="center"/>
    </xf>
    <xf numFmtId="0" fontId="6" fillId="0" borderId="16" xfId="139" applyFont="1" applyBorder="1" applyAlignment="1">
      <alignment vertical="center"/>
      <protection/>
    </xf>
    <xf numFmtId="3" fontId="6" fillId="0" borderId="16" xfId="139" applyNumberFormat="1" applyFont="1" applyBorder="1" applyAlignment="1">
      <alignment vertical="center"/>
      <protection/>
    </xf>
    <xf numFmtId="3" fontId="38" fillId="0" borderId="16" xfId="139" applyNumberFormat="1" applyFont="1" applyFill="1" applyBorder="1" applyAlignment="1">
      <alignment vertical="center"/>
      <protection/>
    </xf>
    <xf numFmtId="3" fontId="6" fillId="3" borderId="16" xfId="139" applyNumberFormat="1" applyFont="1" applyFill="1" applyBorder="1" applyAlignment="1">
      <alignment vertical="center"/>
      <protection/>
    </xf>
    <xf numFmtId="3" fontId="6" fillId="0" borderId="16" xfId="139" applyNumberFormat="1" applyFont="1" applyFill="1" applyBorder="1" applyAlignment="1">
      <alignment vertical="center"/>
      <protection/>
    </xf>
    <xf numFmtId="0" fontId="6" fillId="0" borderId="0" xfId="139" applyFont="1" applyAlignment="1">
      <alignment horizontal="left" vertical="center" wrapText="1"/>
      <protection/>
    </xf>
    <xf numFmtId="3" fontId="60" fillId="0" borderId="0" xfId="148" applyNumberFormat="1" applyFont="1" applyAlignment="1">
      <alignment horizontal="center" vertical="center" wrapText="1"/>
      <protection/>
    </xf>
    <xf numFmtId="3" fontId="4" fillId="0" borderId="13" xfId="148" applyNumberFormat="1" applyFont="1" applyBorder="1" applyAlignment="1">
      <alignment horizontal="center" vertical="center" wrapText="1"/>
      <protection/>
    </xf>
    <xf numFmtId="3" fontId="8" fillId="0" borderId="20" xfId="148" applyNumberFormat="1" applyFont="1" applyBorder="1" applyAlignment="1">
      <alignment vertical="center" wrapText="1"/>
      <protection/>
    </xf>
    <xf numFmtId="3" fontId="13" fillId="0" borderId="16" xfId="148" applyNumberFormat="1" applyFont="1" applyBorder="1" applyAlignment="1">
      <alignment horizontal="center" vertical="center" wrapText="1"/>
      <protection/>
    </xf>
    <xf numFmtId="1" fontId="8" fillId="0" borderId="16" xfId="148" applyNumberFormat="1" applyFont="1" applyBorder="1" applyAlignment="1">
      <alignment horizontal="center" vertical="center" wrapText="1"/>
      <protection/>
    </xf>
    <xf numFmtId="3" fontId="8" fillId="0" borderId="16" xfId="148" applyNumberFormat="1" applyFont="1" applyBorder="1" applyAlignment="1">
      <alignment horizontal="right" vertical="center" wrapText="1"/>
      <protection/>
    </xf>
    <xf numFmtId="3" fontId="8" fillId="0" borderId="16" xfId="148" applyNumberFormat="1" applyFont="1" applyBorder="1" applyAlignment="1">
      <alignment vertical="center" wrapText="1"/>
      <protection/>
    </xf>
    <xf numFmtId="3" fontId="4" fillId="0" borderId="0" xfId="148" applyNumberFormat="1" applyFont="1" applyAlignment="1">
      <alignment vertical="center" wrapText="1"/>
      <protection/>
    </xf>
    <xf numFmtId="3" fontId="8" fillId="0" borderId="16" xfId="148" applyNumberFormat="1" applyFont="1" applyBorder="1" applyAlignment="1">
      <alignment horizontal="center" vertical="center" wrapText="1"/>
      <protection/>
    </xf>
    <xf numFmtId="3" fontId="8" fillId="0" borderId="0" xfId="148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0" fontId="17" fillId="8" borderId="13" xfId="146" applyFill="1" applyBorder="1">
      <alignment/>
      <protection/>
    </xf>
    <xf numFmtId="0" fontId="9" fillId="0" borderId="13" xfId="146" applyFont="1" applyFill="1" applyBorder="1">
      <alignment/>
      <protection/>
    </xf>
    <xf numFmtId="0" fontId="8" fillId="0" borderId="21" xfId="146" applyFont="1" applyFill="1" applyBorder="1" applyAlignment="1">
      <alignment horizontal="center" vertical="center" wrapText="1"/>
      <protection/>
    </xf>
    <xf numFmtId="3" fontId="8" fillId="0" borderId="21" xfId="146" applyNumberFormat="1" applyFont="1" applyFill="1" applyBorder="1" applyAlignment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1" fontId="18" fillId="0" borderId="13" xfId="146" applyNumberFormat="1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0" fontId="17" fillId="0" borderId="0" xfId="149">
      <alignment/>
      <protection/>
    </xf>
    <xf numFmtId="0" fontId="8" fillId="0" borderId="0" xfId="149" applyFont="1">
      <alignment/>
      <protection/>
    </xf>
    <xf numFmtId="0" fontId="5" fillId="0" borderId="0" xfId="138" applyBorder="1" applyAlignment="1">
      <alignment vertical="center"/>
      <protection/>
    </xf>
    <xf numFmtId="0" fontId="13" fillId="0" borderId="13" xfId="138" applyFont="1" applyBorder="1" applyAlignment="1">
      <alignment vertical="center"/>
      <protection/>
    </xf>
    <xf numFmtId="3" fontId="13" fillId="0" borderId="22" xfId="138" applyNumberFormat="1" applyFont="1" applyBorder="1" applyAlignment="1">
      <alignment vertical="center"/>
      <protection/>
    </xf>
    <xf numFmtId="3" fontId="13" fillId="0" borderId="22" xfId="138" applyNumberFormat="1" applyFont="1" applyFill="1" applyBorder="1" applyAlignment="1">
      <alignment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23" xfId="143" applyFont="1" applyBorder="1" applyAlignment="1">
      <alignment horizontal="left"/>
      <protection/>
    </xf>
    <xf numFmtId="0" fontId="8" fillId="0" borderId="23" xfId="143" applyFont="1" applyBorder="1" applyAlignment="1">
      <alignment horizontal="left" wrapText="1"/>
      <protection/>
    </xf>
    <xf numFmtId="0" fontId="8" fillId="46" borderId="13" xfId="141" applyFont="1" applyFill="1" applyBorder="1" applyAlignment="1">
      <alignment horizontal="left"/>
      <protection/>
    </xf>
    <xf numFmtId="0" fontId="13" fillId="46" borderId="23" xfId="141" applyFont="1" applyFill="1" applyBorder="1" applyAlignment="1">
      <alignment horizontal="left" shrinkToFit="1"/>
      <protection/>
    </xf>
    <xf numFmtId="0" fontId="13" fillId="46" borderId="13" xfId="0" applyFont="1" applyFill="1" applyBorder="1" applyAlignment="1">
      <alignment/>
    </xf>
    <xf numFmtId="0" fontId="13" fillId="46" borderId="13" xfId="143" applyFont="1" applyFill="1" applyBorder="1">
      <alignment/>
      <protection/>
    </xf>
    <xf numFmtId="0" fontId="13" fillId="46" borderId="0" xfId="143" applyFont="1" applyFill="1">
      <alignment/>
      <protection/>
    </xf>
    <xf numFmtId="3" fontId="9" fillId="47" borderId="24" xfId="0" applyNumberFormat="1" applyFont="1" applyFill="1" applyBorder="1" applyAlignment="1">
      <alignment horizontal="center" vertical="center" wrapText="1"/>
    </xf>
    <xf numFmtId="3" fontId="9" fillId="47" borderId="25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vertical="center" wrapText="1"/>
    </xf>
    <xf numFmtId="3" fontId="9" fillId="48" borderId="25" xfId="151" applyNumberFormat="1" applyFont="1" applyFill="1" applyBorder="1" applyAlignment="1">
      <alignment horizontal="center" vertical="center" wrapText="1"/>
      <protection/>
    </xf>
    <xf numFmtId="3" fontId="9" fillId="47" borderId="13" xfId="151" applyNumberFormat="1" applyFont="1" applyFill="1" applyBorder="1" applyAlignment="1">
      <alignment horizontal="left" vertical="center" wrapText="1"/>
      <protection/>
    </xf>
    <xf numFmtId="3" fontId="9" fillId="47" borderId="13" xfId="151" applyNumberFormat="1" applyFont="1" applyFill="1" applyBorder="1" applyAlignment="1">
      <alignment vertical="center"/>
      <protection/>
    </xf>
    <xf numFmtId="3" fontId="8" fillId="47" borderId="13" xfId="151" applyNumberFormat="1" applyFont="1" applyFill="1" applyBorder="1" applyAlignment="1">
      <alignment horizontal="center" vertical="center"/>
      <protection/>
    </xf>
    <xf numFmtId="3" fontId="20" fillId="47" borderId="13" xfId="151" applyNumberFormat="1" applyFont="1" applyFill="1" applyBorder="1" applyAlignment="1">
      <alignment horizontal="center" vertical="center"/>
      <protection/>
    </xf>
    <xf numFmtId="3" fontId="8" fillId="47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Fill="1" applyBorder="1" applyAlignment="1">
      <alignment vertical="center"/>
      <protection/>
    </xf>
    <xf numFmtId="3" fontId="20" fillId="49" borderId="13" xfId="151" applyNumberFormat="1" applyFont="1" applyFill="1" applyBorder="1" applyAlignment="1">
      <alignment horizontal="center" vertical="center" wrapText="1"/>
      <protection/>
    </xf>
    <xf numFmtId="3" fontId="20" fillId="49" borderId="13" xfId="151" applyNumberFormat="1" applyFont="1" applyFill="1" applyBorder="1" applyAlignment="1">
      <alignment horizontal="left" vertical="center" wrapText="1"/>
      <protection/>
    </xf>
    <xf numFmtId="3" fontId="20" fillId="49" borderId="13" xfId="151" applyNumberFormat="1" applyFont="1" applyFill="1" applyBorder="1" applyAlignment="1">
      <alignment vertical="center" wrapText="1"/>
      <protection/>
    </xf>
    <xf numFmtId="3" fontId="20" fillId="49" borderId="13" xfId="151" applyNumberFormat="1" applyFont="1" applyFill="1" applyBorder="1" applyAlignment="1">
      <alignment horizontal="left" vertical="center"/>
      <protection/>
    </xf>
    <xf numFmtId="3" fontId="20" fillId="49" borderId="13" xfId="151" applyNumberFormat="1" applyFont="1" applyFill="1" applyBorder="1" applyAlignment="1">
      <alignment horizontal="center" vertical="center"/>
      <protection/>
    </xf>
    <xf numFmtId="3" fontId="20" fillId="49" borderId="13" xfId="151" applyNumberFormat="1" applyFont="1" applyFill="1" applyBorder="1" applyAlignment="1">
      <alignment vertical="center"/>
      <protection/>
    </xf>
    <xf numFmtId="3" fontId="9" fillId="49" borderId="13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vertical="center"/>
      <protection/>
    </xf>
    <xf numFmtId="3" fontId="9" fillId="49" borderId="13" xfId="0" applyNumberFormat="1" applyFont="1" applyFill="1" applyBorder="1" applyAlignment="1">
      <alignment horizontal="center" vertical="center" wrapText="1"/>
    </xf>
    <xf numFmtId="3" fontId="9" fillId="49" borderId="13" xfId="0" applyNumberFormat="1" applyFont="1" applyFill="1" applyBorder="1" applyAlignment="1">
      <alignment vertical="center" wrapText="1"/>
    </xf>
    <xf numFmtId="3" fontId="8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horizontal="center" vertical="center" wrapText="1"/>
    </xf>
    <xf numFmtId="3" fontId="9" fillId="47" borderId="26" xfId="0" applyNumberFormat="1" applyFont="1" applyFill="1" applyBorder="1" applyAlignment="1">
      <alignment horizontal="center" vertical="center" wrapText="1"/>
    </xf>
    <xf numFmtId="3" fontId="9" fillId="47" borderId="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47" borderId="15" xfId="0" applyNumberFormat="1" applyFont="1" applyFill="1" applyBorder="1" applyAlignment="1">
      <alignment horizontal="left" vertical="center" wrapText="1"/>
    </xf>
    <xf numFmtId="3" fontId="9" fillId="47" borderId="21" xfId="0" applyNumberFormat="1" applyFont="1" applyFill="1" applyBorder="1" applyAlignment="1">
      <alignment vertical="center"/>
    </xf>
    <xf numFmtId="3" fontId="8" fillId="47" borderId="0" xfId="0" applyNumberFormat="1" applyFont="1" applyFill="1" applyBorder="1" applyAlignment="1">
      <alignment vertical="center"/>
    </xf>
    <xf numFmtId="3" fontId="9" fillId="47" borderId="27" xfId="0" applyNumberFormat="1" applyFont="1" applyFill="1" applyBorder="1" applyAlignment="1">
      <alignment vertical="center" wrapText="1"/>
    </xf>
    <xf numFmtId="3" fontId="9" fillId="47" borderId="28" xfId="0" applyNumberFormat="1" applyFont="1" applyFill="1" applyBorder="1" applyAlignment="1">
      <alignment vertical="center"/>
    </xf>
    <xf numFmtId="3" fontId="9" fillId="47" borderId="0" xfId="0" applyNumberFormat="1" applyFont="1" applyFill="1" applyBorder="1" applyAlignment="1">
      <alignment vertical="center"/>
    </xf>
    <xf numFmtId="3" fontId="9" fillId="47" borderId="28" xfId="0" applyNumberFormat="1" applyFont="1" applyFill="1" applyBorder="1" applyAlignment="1">
      <alignment vertical="center" wrapText="1"/>
    </xf>
    <xf numFmtId="3" fontId="9" fillId="47" borderId="29" xfId="0" applyNumberFormat="1" applyFont="1" applyFill="1" applyBorder="1" applyAlignment="1">
      <alignment vertical="center" wrapText="1"/>
    </xf>
    <xf numFmtId="3" fontId="9" fillId="47" borderId="30" xfId="0" applyNumberFormat="1" applyFont="1" applyFill="1" applyBorder="1" applyAlignment="1">
      <alignment vertical="center"/>
    </xf>
    <xf numFmtId="3" fontId="9" fillId="47" borderId="30" xfId="0" applyNumberFormat="1" applyFont="1" applyFill="1" applyBorder="1" applyAlignment="1">
      <alignment vertical="center" wrapText="1"/>
    </xf>
    <xf numFmtId="0" fontId="12" fillId="47" borderId="13" xfId="138" applyFont="1" applyFill="1" applyBorder="1" applyAlignment="1">
      <alignment horizontal="center" vertical="center" wrapText="1"/>
      <protection/>
    </xf>
    <xf numFmtId="0" fontId="12" fillId="47" borderId="13" xfId="138" applyFont="1" applyFill="1" applyBorder="1" applyAlignment="1">
      <alignment horizontal="center" vertical="center"/>
      <protection/>
    </xf>
    <xf numFmtId="0" fontId="13" fillId="50" borderId="31" xfId="139" applyFont="1" applyFill="1" applyBorder="1" applyAlignment="1">
      <alignment vertical="center"/>
      <protection/>
    </xf>
    <xf numFmtId="0" fontId="12" fillId="50" borderId="32" xfId="139" applyFont="1" applyFill="1" applyBorder="1" applyAlignment="1">
      <alignment horizontal="center" vertical="top"/>
      <protection/>
    </xf>
    <xf numFmtId="3" fontId="12" fillId="50" borderId="33" xfId="139" applyNumberFormat="1" applyFont="1" applyFill="1" applyBorder="1" applyAlignment="1">
      <alignment horizontal="center" vertical="center" wrapText="1"/>
      <protection/>
    </xf>
    <xf numFmtId="3" fontId="12" fillId="50" borderId="34" xfId="139" applyNumberFormat="1" applyFont="1" applyFill="1" applyBorder="1" applyAlignment="1">
      <alignment horizontal="center" vertical="center" wrapText="1"/>
      <protection/>
    </xf>
    <xf numFmtId="3" fontId="12" fillId="50" borderId="35" xfId="139" applyNumberFormat="1" applyFont="1" applyFill="1" applyBorder="1" applyAlignment="1">
      <alignment horizontal="center" vertical="center" wrapText="1"/>
      <protection/>
    </xf>
    <xf numFmtId="0" fontId="12" fillId="50" borderId="16" xfId="139" applyFont="1" applyFill="1" applyBorder="1" applyAlignment="1">
      <alignment vertical="center"/>
      <protection/>
    </xf>
    <xf numFmtId="3" fontId="12" fillId="50" borderId="16" xfId="139" applyNumberFormat="1" applyFont="1" applyFill="1" applyBorder="1" applyAlignment="1">
      <alignment vertical="center"/>
      <protection/>
    </xf>
    <xf numFmtId="3" fontId="14" fillId="50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/>
      <protection/>
    </xf>
    <xf numFmtId="3" fontId="8" fillId="49" borderId="16" xfId="139" applyNumberFormat="1" applyFont="1" applyFill="1" applyBorder="1" applyAlignment="1">
      <alignment vertical="center"/>
      <protection/>
    </xf>
    <xf numFmtId="3" fontId="20" fillId="49" borderId="16" xfId="139" applyNumberFormat="1" applyFont="1" applyFill="1" applyBorder="1" applyAlignment="1">
      <alignment vertical="center"/>
      <protection/>
    </xf>
    <xf numFmtId="3" fontId="55" fillId="49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 wrapText="1"/>
      <protection/>
    </xf>
    <xf numFmtId="3" fontId="8" fillId="49" borderId="16" xfId="139" applyNumberFormat="1" applyFont="1" applyFill="1" applyBorder="1" applyAlignment="1">
      <alignment horizontal="right" vertical="center"/>
      <protection/>
    </xf>
    <xf numFmtId="0" fontId="8" fillId="0" borderId="17" xfId="139" applyFont="1" applyFill="1" applyBorder="1" applyAlignment="1">
      <alignment vertical="center"/>
      <protection/>
    </xf>
    <xf numFmtId="0" fontId="8" fillId="0" borderId="23" xfId="143" applyFont="1" applyBorder="1">
      <alignment/>
      <protection/>
    </xf>
    <xf numFmtId="0" fontId="13" fillId="0" borderId="23" xfId="0" applyFont="1" applyFill="1" applyBorder="1" applyAlignment="1">
      <alignment horizontal="left"/>
    </xf>
    <xf numFmtId="3" fontId="9" fillId="47" borderId="36" xfId="0" applyNumberFormat="1" applyFont="1" applyFill="1" applyBorder="1" applyAlignment="1">
      <alignment horizontal="center" vertical="center" wrapText="1"/>
    </xf>
    <xf numFmtId="3" fontId="9" fillId="47" borderId="15" xfId="0" applyNumberFormat="1" applyFont="1" applyFill="1" applyBorder="1" applyAlignment="1">
      <alignment horizontal="center" vertical="center" wrapText="1"/>
    </xf>
    <xf numFmtId="3" fontId="20" fillId="47" borderId="13" xfId="0" applyNumberFormat="1" applyFont="1" applyFill="1" applyBorder="1" applyAlignment="1">
      <alignment horizontal="center" vertical="center" wrapText="1"/>
    </xf>
    <xf numFmtId="0" fontId="20" fillId="47" borderId="13" xfId="0" applyFont="1" applyFill="1" applyBorder="1" applyAlignment="1">
      <alignment horizontal="center" wrapText="1"/>
    </xf>
    <xf numFmtId="3" fontId="9" fillId="46" borderId="15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vertical="center" wrapText="1"/>
    </xf>
    <xf numFmtId="0" fontId="64" fillId="0" borderId="13" xfId="144" applyFont="1" applyBorder="1">
      <alignment/>
      <protection/>
    </xf>
    <xf numFmtId="0" fontId="64" fillId="0" borderId="13" xfId="144" applyFont="1" applyBorder="1" applyAlignment="1">
      <alignment horizontal="left"/>
      <protection/>
    </xf>
    <xf numFmtId="0" fontId="64" fillId="0" borderId="13" xfId="144" applyFont="1" applyBorder="1" applyAlignment="1">
      <alignment horizontal="center"/>
      <protection/>
    </xf>
    <xf numFmtId="0" fontId="61" fillId="0" borderId="13" xfId="142" applyFont="1" applyBorder="1" applyAlignment="1">
      <alignment horizontal="center"/>
      <protection/>
    </xf>
    <xf numFmtId="3" fontId="61" fillId="0" borderId="13" xfId="142" applyNumberFormat="1" applyFont="1" applyBorder="1" applyAlignment="1">
      <alignment horizontal="right"/>
      <protection/>
    </xf>
    <xf numFmtId="0" fontId="67" fillId="0" borderId="13" xfId="144" applyFont="1" applyBorder="1" applyAlignment="1">
      <alignment horizontal="center"/>
      <protection/>
    </xf>
    <xf numFmtId="0" fontId="68" fillId="0" borderId="13" xfId="142" applyFont="1" applyBorder="1">
      <alignment/>
      <protection/>
    </xf>
    <xf numFmtId="3" fontId="67" fillId="0" borderId="13" xfId="144" applyNumberFormat="1" applyFont="1" applyBorder="1">
      <alignment/>
      <protection/>
    </xf>
    <xf numFmtId="3" fontId="66" fillId="0" borderId="13" xfId="142" applyNumberFormat="1" applyFont="1" applyBorder="1">
      <alignment/>
      <protection/>
    </xf>
    <xf numFmtId="0" fontId="66" fillId="0" borderId="13" xfId="142" applyFont="1" applyBorder="1">
      <alignment/>
      <protection/>
    </xf>
    <xf numFmtId="3" fontId="61" fillId="0" borderId="13" xfId="142" applyNumberFormat="1" applyFont="1" applyFill="1" applyBorder="1" applyAlignment="1">
      <alignment horizontal="right"/>
      <protection/>
    </xf>
    <xf numFmtId="0" fontId="64" fillId="49" borderId="13" xfId="144" applyFont="1" applyFill="1" applyBorder="1" applyAlignment="1">
      <alignment horizontal="center"/>
      <protection/>
    </xf>
    <xf numFmtId="0" fontId="65" fillId="49" borderId="13" xfId="144" applyFont="1" applyFill="1" applyBorder="1" applyAlignment="1">
      <alignment horizontal="left"/>
      <protection/>
    </xf>
    <xf numFmtId="0" fontId="64" fillId="49" borderId="13" xfId="144" applyFont="1" applyFill="1" applyBorder="1">
      <alignment/>
      <protection/>
    </xf>
    <xf numFmtId="3" fontId="65" fillId="49" borderId="13" xfId="144" applyNumberFormat="1" applyFont="1" applyFill="1" applyBorder="1">
      <alignment/>
      <protection/>
    </xf>
    <xf numFmtId="3" fontId="66" fillId="49" borderId="13" xfId="142" applyNumberFormat="1" applyFont="1" applyFill="1" applyBorder="1">
      <alignment/>
      <protection/>
    </xf>
    <xf numFmtId="3" fontId="66" fillId="49" borderId="13" xfId="142" applyNumberFormat="1" applyFont="1" applyFill="1" applyBorder="1" applyAlignment="1">
      <alignment horizontal="right"/>
      <protection/>
    </xf>
    <xf numFmtId="0" fontId="66" fillId="47" borderId="13" xfId="142" applyFont="1" applyFill="1" applyBorder="1">
      <alignment/>
      <protection/>
    </xf>
    <xf numFmtId="3" fontId="66" fillId="47" borderId="13" xfId="142" applyNumberFormat="1" applyFont="1" applyFill="1" applyBorder="1">
      <alignment/>
      <protection/>
    </xf>
    <xf numFmtId="0" fontId="64" fillId="47" borderId="13" xfId="144" applyFont="1" applyFill="1" applyBorder="1" applyAlignment="1">
      <alignment horizontal="center"/>
      <protection/>
    </xf>
    <xf numFmtId="3" fontId="61" fillId="47" borderId="13" xfId="142" applyNumberFormat="1" applyFont="1" applyFill="1" applyBorder="1" applyAlignment="1">
      <alignment horizontal="right"/>
      <protection/>
    </xf>
    <xf numFmtId="3" fontId="76" fillId="49" borderId="13" xfId="142" applyNumberFormat="1" applyFont="1" applyFill="1" applyBorder="1" applyAlignment="1">
      <alignment horizontal="right"/>
      <protection/>
    </xf>
    <xf numFmtId="3" fontId="8" fillId="0" borderId="13" xfId="142" applyNumberFormat="1" applyFont="1" applyBorder="1" applyAlignment="1">
      <alignment horizontal="right"/>
      <protection/>
    </xf>
    <xf numFmtId="3" fontId="8" fillId="46" borderId="13" xfId="142" applyNumberFormat="1" applyFont="1" applyFill="1" applyBorder="1" applyAlignment="1">
      <alignment horizontal="right"/>
      <protection/>
    </xf>
    <xf numFmtId="3" fontId="8" fillId="46" borderId="13" xfId="144" applyNumberFormat="1" applyFont="1" applyFill="1" applyBorder="1">
      <alignment/>
      <protection/>
    </xf>
    <xf numFmtId="3" fontId="77" fillId="46" borderId="13" xfId="144" applyNumberFormat="1" applyFont="1" applyFill="1" applyBorder="1">
      <alignment/>
      <protection/>
    </xf>
    <xf numFmtId="3" fontId="8" fillId="0" borderId="13" xfId="144" applyNumberFormat="1" applyFont="1" applyFill="1" applyBorder="1">
      <alignment/>
      <protection/>
    </xf>
    <xf numFmtId="3" fontId="8" fillId="0" borderId="13" xfId="144" applyNumberFormat="1" applyFont="1" applyBorder="1">
      <alignment/>
      <protection/>
    </xf>
    <xf numFmtId="3" fontId="8" fillId="0" borderId="13" xfId="0" applyNumberFormat="1" applyFont="1" applyBorder="1" applyAlignment="1">
      <alignment horizontal="right"/>
    </xf>
    <xf numFmtId="0" fontId="8" fillId="0" borderId="13" xfId="142" applyFont="1" applyBorder="1">
      <alignment/>
      <protection/>
    </xf>
    <xf numFmtId="0" fontId="8" fillId="0" borderId="22" xfId="142" applyFont="1" applyBorder="1">
      <alignment/>
      <protection/>
    </xf>
    <xf numFmtId="0" fontId="8" fillId="0" borderId="13" xfId="0" applyFont="1" applyBorder="1" applyAlignment="1">
      <alignment/>
    </xf>
    <xf numFmtId="3" fontId="8" fillId="0" borderId="13" xfId="142" applyNumberFormat="1" applyFont="1" applyBorder="1">
      <alignment/>
      <protection/>
    </xf>
    <xf numFmtId="0" fontId="65" fillId="0" borderId="37" xfId="145" applyFont="1" applyBorder="1" applyAlignment="1">
      <alignment horizontal="center"/>
      <protection/>
    </xf>
    <xf numFmtId="0" fontId="57" fillId="0" borderId="37" xfId="145" applyFont="1" applyBorder="1" applyAlignment="1">
      <alignment horizontal="center"/>
      <protection/>
    </xf>
    <xf numFmtId="0" fontId="57" fillId="0" borderId="23" xfId="145" applyFont="1" applyBorder="1" applyAlignment="1">
      <alignment horizontal="left" vertical="center" wrapText="1"/>
      <protection/>
    </xf>
    <xf numFmtId="0" fontId="63" fillId="0" borderId="37" xfId="145" applyFont="1" applyBorder="1" applyAlignment="1">
      <alignment horizontal="center"/>
      <protection/>
    </xf>
    <xf numFmtId="0" fontId="57" fillId="0" borderId="38" xfId="145" applyFont="1" applyBorder="1" applyAlignment="1">
      <alignment horizontal="left" vertical="center" wrapText="1"/>
      <protection/>
    </xf>
    <xf numFmtId="0" fontId="57" fillId="51" borderId="39" xfId="145" applyFont="1" applyFill="1" applyBorder="1" applyAlignment="1">
      <alignment horizontal="center"/>
      <protection/>
    </xf>
    <xf numFmtId="0" fontId="63" fillId="49" borderId="40" xfId="145" applyFont="1" applyFill="1" applyBorder="1" applyAlignment="1">
      <alignment horizontal="center"/>
      <protection/>
    </xf>
    <xf numFmtId="0" fontId="65" fillId="49" borderId="38" xfId="145" applyFont="1" applyFill="1" applyBorder="1" applyAlignment="1">
      <alignment horizontal="left"/>
      <protection/>
    </xf>
    <xf numFmtId="0" fontId="64" fillId="49" borderId="38" xfId="145" applyFont="1" applyFill="1" applyBorder="1" applyAlignment="1">
      <alignment horizontal="left"/>
      <protection/>
    </xf>
    <xf numFmtId="0" fontId="57" fillId="49" borderId="37" xfId="145" applyFont="1" applyFill="1" applyBorder="1" applyAlignment="1">
      <alignment horizontal="center"/>
      <protection/>
    </xf>
    <xf numFmtId="0" fontId="64" fillId="49" borderId="38" xfId="145" applyFont="1" applyFill="1" applyBorder="1" applyAlignment="1">
      <alignment horizontal="left" vertical="center" wrapText="1"/>
      <protection/>
    </xf>
    <xf numFmtId="0" fontId="63" fillId="49" borderId="37" xfId="145" applyFont="1" applyFill="1" applyBorder="1" applyAlignment="1">
      <alignment horizontal="center"/>
      <protection/>
    </xf>
    <xf numFmtId="0" fontId="69" fillId="47" borderId="37" xfId="145" applyFont="1" applyFill="1" applyBorder="1" applyAlignment="1">
      <alignment horizontal="center"/>
      <protection/>
    </xf>
    <xf numFmtId="0" fontId="8" fillId="0" borderId="23" xfId="142" applyFont="1" applyBorder="1">
      <alignment/>
      <protection/>
    </xf>
    <xf numFmtId="0" fontId="65" fillId="47" borderId="41" xfId="145" applyFont="1" applyFill="1" applyBorder="1" applyAlignment="1">
      <alignment horizontal="left" vertical="center" wrapText="1"/>
      <protection/>
    </xf>
    <xf numFmtId="0" fontId="65" fillId="0" borderId="41" xfId="145" applyFont="1" applyBorder="1" applyAlignment="1">
      <alignment horizontal="left" vertical="center" wrapText="1"/>
      <protection/>
    </xf>
    <xf numFmtId="0" fontId="65" fillId="47" borderId="42" xfId="145" applyFont="1" applyFill="1" applyBorder="1" applyAlignment="1">
      <alignment horizontal="left" vertical="center" wrapText="1"/>
      <protection/>
    </xf>
    <xf numFmtId="0" fontId="57" fillId="49" borderId="13" xfId="145" applyFont="1" applyFill="1" applyBorder="1" applyAlignment="1">
      <alignment horizontal="center"/>
      <protection/>
    </xf>
    <xf numFmtId="3" fontId="8" fillId="0" borderId="13" xfId="145" applyNumberFormat="1" applyFont="1" applyBorder="1" applyAlignment="1">
      <alignment horizontal="right" vertical="center" wrapText="1"/>
      <protection/>
    </xf>
    <xf numFmtId="3" fontId="20" fillId="49" borderId="13" xfId="145" applyNumberFormat="1" applyFont="1" applyFill="1" applyBorder="1" applyAlignment="1">
      <alignment horizontal="right" vertical="center" wrapText="1"/>
      <protection/>
    </xf>
    <xf numFmtId="3" fontId="57" fillId="49" borderId="13" xfId="145" applyNumberFormat="1" applyFont="1" applyFill="1" applyBorder="1" applyAlignment="1">
      <alignment horizontal="right" vertical="center" wrapText="1"/>
      <protection/>
    </xf>
    <xf numFmtId="3" fontId="77" fillId="52" borderId="13" xfId="145" applyNumberFormat="1" applyFont="1" applyFill="1" applyBorder="1" applyAlignment="1">
      <alignment horizontal="right" vertical="center" wrapText="1"/>
      <protection/>
    </xf>
    <xf numFmtId="3" fontId="77" fillId="0" borderId="13" xfId="145" applyNumberFormat="1" applyFont="1" applyBorder="1" applyAlignment="1">
      <alignment horizontal="right" vertical="center" wrapText="1"/>
      <protection/>
    </xf>
    <xf numFmtId="3" fontId="8" fillId="52" borderId="13" xfId="145" applyNumberFormat="1" applyFont="1" applyFill="1" applyBorder="1" applyAlignment="1">
      <alignment horizontal="right" vertical="center" wrapText="1"/>
      <protection/>
    </xf>
    <xf numFmtId="3" fontId="57" fillId="52" borderId="13" xfId="145" applyNumberFormat="1" applyFont="1" applyFill="1" applyBorder="1" applyAlignment="1">
      <alignment horizontal="right" vertical="center" wrapText="1"/>
      <protection/>
    </xf>
    <xf numFmtId="3" fontId="63" fillId="49" borderId="13" xfId="145" applyNumberFormat="1" applyFont="1" applyFill="1" applyBorder="1" applyAlignment="1">
      <alignment horizontal="right" vertical="center" wrapText="1"/>
      <protection/>
    </xf>
    <xf numFmtId="3" fontId="65" fillId="47" borderId="13" xfId="145" applyNumberFormat="1" applyFont="1" applyFill="1" applyBorder="1" applyAlignment="1">
      <alignment horizontal="right" vertical="center" wrapText="1"/>
      <protection/>
    </xf>
    <xf numFmtId="3" fontId="66" fillId="0" borderId="13" xfId="145" applyNumberFormat="1" applyFont="1" applyBorder="1" applyAlignment="1">
      <alignment horizontal="right" vertical="center" wrapText="1"/>
      <protection/>
    </xf>
    <xf numFmtId="3" fontId="15" fillId="50" borderId="43" xfId="148" applyNumberFormat="1" applyFont="1" applyFill="1" applyBorder="1" applyAlignment="1">
      <alignment horizontal="center" wrapText="1"/>
      <protection/>
    </xf>
    <xf numFmtId="3" fontId="12" fillId="50" borderId="44" xfId="148" applyNumberFormat="1" applyFont="1" applyFill="1" applyBorder="1" applyAlignment="1">
      <alignment horizontal="center" vertical="center" wrapText="1"/>
      <protection/>
    </xf>
    <xf numFmtId="3" fontId="12" fillId="50" borderId="45" xfId="148" applyNumberFormat="1" applyFont="1" applyFill="1" applyBorder="1" applyAlignment="1">
      <alignment horizontal="center" vertical="center" wrapText="1"/>
      <protection/>
    </xf>
    <xf numFmtId="3" fontId="12" fillId="50" borderId="34" xfId="148" applyNumberFormat="1" applyFont="1" applyFill="1" applyBorder="1" applyAlignment="1">
      <alignment horizontal="center" vertical="center" wrapText="1"/>
      <protection/>
    </xf>
    <xf numFmtId="3" fontId="4" fillId="47" borderId="13" xfId="148" applyNumberFormat="1" applyFont="1" applyFill="1" applyBorder="1" applyAlignment="1">
      <alignment vertical="center" wrapText="1"/>
      <protection/>
    </xf>
    <xf numFmtId="3" fontId="9" fillId="50" borderId="20" xfId="148" applyNumberFormat="1" applyFont="1" applyFill="1" applyBorder="1" applyAlignment="1">
      <alignment vertical="center" wrapText="1"/>
      <protection/>
    </xf>
    <xf numFmtId="3" fontId="9" fillId="50" borderId="16" xfId="148" applyNumberFormat="1" applyFont="1" applyFill="1" applyBorder="1" applyAlignment="1">
      <alignment vertical="center" wrapText="1"/>
      <protection/>
    </xf>
    <xf numFmtId="3" fontId="12" fillId="50" borderId="16" xfId="148" applyNumberFormat="1" applyFont="1" applyFill="1" applyBorder="1" applyAlignment="1">
      <alignment vertical="center" wrapText="1"/>
      <protection/>
    </xf>
    <xf numFmtId="0" fontId="8" fillId="0" borderId="23" xfId="0" applyFont="1" applyBorder="1" applyAlignment="1">
      <alignment horizontal="left" vertical="center" wrapText="1"/>
    </xf>
    <xf numFmtId="1" fontId="9" fillId="47" borderId="13" xfId="146" applyNumberFormat="1" applyFont="1" applyFill="1" applyBorder="1" applyAlignment="1">
      <alignment horizontal="center" vertical="center" wrapText="1"/>
      <protection/>
    </xf>
    <xf numFmtId="3" fontId="20" fillId="0" borderId="21" xfId="146" applyNumberFormat="1" applyFont="1" applyFill="1" applyBorder="1" applyAlignment="1">
      <alignment horizontal="right" vertical="center" wrapText="1"/>
      <protection/>
    </xf>
    <xf numFmtId="3" fontId="8" fillId="0" borderId="13" xfId="146" applyNumberFormat="1" applyFont="1" applyBorder="1" applyAlignment="1">
      <alignment horizontal="center" vertical="center"/>
      <protection/>
    </xf>
    <xf numFmtId="3" fontId="8" fillId="0" borderId="13" xfId="146" applyNumberFormat="1" applyFont="1" applyBorder="1">
      <alignment/>
      <protection/>
    </xf>
    <xf numFmtId="3" fontId="20" fillId="0" borderId="13" xfId="146" applyNumberFormat="1" applyFont="1" applyBorder="1">
      <alignment/>
      <protection/>
    </xf>
    <xf numFmtId="0" fontId="20" fillId="0" borderId="13" xfId="146" applyFont="1" applyBorder="1" applyAlignment="1">
      <alignment horizontal="center" vertical="center"/>
      <protection/>
    </xf>
    <xf numFmtId="0" fontId="9" fillId="47" borderId="14" xfId="146" applyFont="1" applyFill="1" applyBorder="1" applyAlignment="1">
      <alignment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9" fillId="47" borderId="13" xfId="146" applyFont="1" applyFill="1" applyBorder="1" applyAlignment="1">
      <alignment horizontal="left" vertical="center" wrapText="1"/>
      <protection/>
    </xf>
    <xf numFmtId="3" fontId="9" fillId="47" borderId="13" xfId="146" applyNumberFormat="1" applyFont="1" applyFill="1" applyBorder="1" applyAlignment="1">
      <alignment horizontal="right" vertical="center" wrapText="1"/>
      <protection/>
    </xf>
    <xf numFmtId="0" fontId="9" fillId="47" borderId="13" xfId="0" applyFont="1" applyFill="1" applyBorder="1" applyAlignment="1">
      <alignment horizontal="justify"/>
    </xf>
    <xf numFmtId="3" fontId="9" fillId="47" borderId="13" xfId="146" applyNumberFormat="1" applyFont="1" applyFill="1" applyBorder="1">
      <alignment/>
      <protection/>
    </xf>
    <xf numFmtId="0" fontId="9" fillId="47" borderId="15" xfId="146" applyFont="1" applyFill="1" applyBorder="1" applyAlignment="1">
      <alignment wrapText="1"/>
      <protection/>
    </xf>
    <xf numFmtId="0" fontId="9" fillId="47" borderId="13" xfId="146" applyFont="1" applyFill="1" applyBorder="1" applyAlignment="1">
      <alignment wrapText="1"/>
      <protection/>
    </xf>
    <xf numFmtId="0" fontId="9" fillId="46" borderId="13" xfId="146" applyFont="1" applyFill="1" applyBorder="1" applyAlignment="1">
      <alignment horizontal="left" vertical="center" wrapText="1"/>
      <protection/>
    </xf>
    <xf numFmtId="3" fontId="9" fillId="46" borderId="13" xfId="146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/>
    </xf>
    <xf numFmtId="0" fontId="73" fillId="46" borderId="13" xfId="0" applyFont="1" applyFill="1" applyBorder="1" applyAlignment="1">
      <alignment/>
    </xf>
    <xf numFmtId="0" fontId="0" fillId="46" borderId="13" xfId="0" applyFont="1" applyFill="1" applyBorder="1" applyAlignment="1">
      <alignment/>
    </xf>
    <xf numFmtId="0" fontId="73" fillId="0" borderId="22" xfId="0" applyFont="1" applyBorder="1" applyAlignment="1">
      <alignment/>
    </xf>
    <xf numFmtId="0" fontId="0" fillId="0" borderId="22" xfId="0" applyBorder="1" applyAlignment="1">
      <alignment/>
    </xf>
    <xf numFmtId="0" fontId="73" fillId="46" borderId="22" xfId="0" applyFont="1" applyFill="1" applyBorder="1" applyAlignment="1">
      <alignment/>
    </xf>
    <xf numFmtId="0" fontId="0" fillId="46" borderId="22" xfId="0" applyFont="1" applyFill="1" applyBorder="1" applyAlignment="1">
      <alignment/>
    </xf>
    <xf numFmtId="0" fontId="71" fillId="0" borderId="13" xfId="140" applyFont="1" applyFill="1" applyBorder="1" applyAlignment="1">
      <alignment horizontal="center" vertical="center" wrapText="1"/>
      <protection/>
    </xf>
    <xf numFmtId="0" fontId="17" fillId="0" borderId="13" xfId="140" applyFont="1" applyBorder="1">
      <alignment/>
      <protection/>
    </xf>
    <xf numFmtId="0" fontId="71" fillId="0" borderId="13" xfId="140" applyFont="1" applyBorder="1">
      <alignment/>
      <protection/>
    </xf>
    <xf numFmtId="3" fontId="20" fillId="0" borderId="13" xfId="140" applyNumberFormat="1" applyFont="1" applyFill="1" applyBorder="1" applyAlignment="1">
      <alignment horizontal="center" vertical="center" wrapText="1"/>
      <protection/>
    </xf>
    <xf numFmtId="3" fontId="8" fillId="0" borderId="13" xfId="140" applyNumberFormat="1" applyFont="1" applyBorder="1" applyAlignment="1">
      <alignment horizontal="center" vertical="top" wrapText="1"/>
      <protection/>
    </xf>
    <xf numFmtId="3" fontId="8" fillId="0" borderId="13" xfId="140" applyNumberFormat="1" applyFont="1" applyBorder="1" applyAlignment="1">
      <alignment horizontal="right" vertical="distributed"/>
      <protection/>
    </xf>
    <xf numFmtId="3" fontId="8" fillId="0" borderId="13" xfId="140" applyNumberFormat="1" applyFont="1" applyBorder="1" applyAlignment="1">
      <alignment horizontal="center"/>
      <protection/>
    </xf>
    <xf numFmtId="3" fontId="8" fillId="0" borderId="13" xfId="140" applyNumberFormat="1" applyFont="1" applyBorder="1" applyAlignment="1">
      <alignment horizontal="center" wrapText="1"/>
      <protection/>
    </xf>
    <xf numFmtId="3" fontId="38" fillId="0" borderId="13" xfId="140" applyNumberFormat="1" applyFont="1" applyBorder="1" applyAlignment="1">
      <alignment horizontal="center" vertical="distributed"/>
      <protection/>
    </xf>
    <xf numFmtId="3" fontId="8" fillId="0" borderId="13" xfId="140" applyNumberFormat="1" applyFont="1" applyBorder="1" applyAlignment="1">
      <alignment horizontal="center" vertical="top"/>
      <protection/>
    </xf>
    <xf numFmtId="3" fontId="8" fillId="0" borderId="13" xfId="140" applyNumberFormat="1" applyFont="1" applyBorder="1" applyAlignment="1">
      <alignment vertical="distributed"/>
      <protection/>
    </xf>
    <xf numFmtId="3" fontId="8" fillId="0" borderId="13" xfId="140" applyNumberFormat="1" applyFont="1" applyBorder="1" applyAlignment="1">
      <alignment horizontal="center" vertical="distributed"/>
      <protection/>
    </xf>
    <xf numFmtId="3" fontId="72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vertical="distributed"/>
      <protection/>
    </xf>
    <xf numFmtId="3" fontId="8" fillId="0" borderId="13" xfId="140" applyNumberFormat="1" applyFont="1" applyBorder="1" applyAlignment="1">
      <alignment horizontal="distributed" vertical="center"/>
      <protection/>
    </xf>
    <xf numFmtId="9" fontId="8" fillId="0" borderId="13" xfId="140" applyNumberFormat="1" applyFont="1" applyBorder="1" applyAlignment="1">
      <alignment horizontal="center" vertical="distributed"/>
      <protection/>
    </xf>
    <xf numFmtId="0" fontId="12" fillId="47" borderId="22" xfId="138" applyFont="1" applyFill="1" applyBorder="1" applyAlignment="1">
      <alignment horizontal="center" vertical="center" wrapText="1"/>
      <protection/>
    </xf>
    <xf numFmtId="0" fontId="14" fillId="49" borderId="13" xfId="138" applyFont="1" applyFill="1" applyBorder="1" applyAlignment="1">
      <alignment vertical="center"/>
      <protection/>
    </xf>
    <xf numFmtId="3" fontId="14" fillId="49" borderId="13" xfId="138" applyNumberFormat="1" applyFont="1" applyFill="1" applyBorder="1" applyAlignment="1">
      <alignment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4" fillId="46" borderId="13" xfId="138" applyNumberFormat="1" applyFont="1" applyFill="1" applyBorder="1" applyAlignment="1">
      <alignment vertical="center"/>
      <protection/>
    </xf>
    <xf numFmtId="0" fontId="74" fillId="49" borderId="13" xfId="147" applyFont="1" applyFill="1" applyBorder="1" applyAlignment="1">
      <alignment vertical="center" wrapText="1"/>
      <protection/>
    </xf>
    <xf numFmtId="3" fontId="74" fillId="49" borderId="13" xfId="147" applyNumberFormat="1" applyFont="1" applyFill="1" applyBorder="1" applyAlignment="1">
      <alignment vertical="center" wrapText="1"/>
      <protection/>
    </xf>
    <xf numFmtId="3" fontId="20" fillId="49" borderId="22" xfId="138" applyNumberFormat="1" applyFont="1" applyFill="1" applyBorder="1" applyAlignment="1">
      <alignment vertical="center"/>
      <protection/>
    </xf>
    <xf numFmtId="0" fontId="20" fillId="49" borderId="13" xfId="138" applyFont="1" applyFill="1" applyBorder="1" applyAlignment="1">
      <alignment vertical="center" wrapText="1"/>
      <protection/>
    </xf>
    <xf numFmtId="3" fontId="9" fillId="0" borderId="13" xfId="151" applyNumberFormat="1" applyFont="1" applyFill="1" applyBorder="1" applyAlignment="1">
      <alignment horizontal="center" vertical="center" wrapText="1"/>
      <protection/>
    </xf>
    <xf numFmtId="3" fontId="12" fillId="0" borderId="13" xfId="151" applyNumberFormat="1" applyFont="1" applyBorder="1" applyAlignment="1">
      <alignment horizontal="center" vertical="center" wrapText="1"/>
      <protection/>
    </xf>
    <xf numFmtId="3" fontId="20" fillId="47" borderId="13" xfId="151" applyNumberFormat="1" applyFont="1" applyFill="1" applyBorder="1" applyAlignment="1">
      <alignment vertical="center"/>
      <protection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3" fontId="9" fillId="47" borderId="13" xfId="0" applyNumberFormat="1" applyFont="1" applyFill="1" applyBorder="1" applyAlignment="1">
      <alignment horizontal="center" vertical="center" wrapText="1"/>
    </xf>
    <xf numFmtId="0" fontId="60" fillId="47" borderId="22" xfId="0" applyFont="1" applyFill="1" applyBorder="1" applyAlignment="1">
      <alignment horizontal="center" vertical="center"/>
    </xf>
    <xf numFmtId="0" fontId="60" fillId="47" borderId="13" xfId="0" applyFont="1" applyFill="1" applyBorder="1" applyAlignment="1">
      <alignment horizontal="center" wrapText="1"/>
    </xf>
    <xf numFmtId="0" fontId="60" fillId="47" borderId="22" xfId="0" applyFont="1" applyFill="1" applyBorder="1" applyAlignment="1">
      <alignment/>
    </xf>
    <xf numFmtId="0" fontId="60" fillId="47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73" fillId="47" borderId="22" xfId="0" applyFont="1" applyFill="1" applyBorder="1" applyAlignment="1">
      <alignment/>
    </xf>
    <xf numFmtId="0" fontId="73" fillId="47" borderId="13" xfId="0" applyFont="1" applyFill="1" applyBorder="1" applyAlignment="1">
      <alignment/>
    </xf>
    <xf numFmtId="0" fontId="0" fillId="47" borderId="13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9" fontId="8" fillId="0" borderId="13" xfId="140" applyNumberFormat="1" applyFont="1" applyBorder="1" applyAlignment="1">
      <alignment horizontal="center"/>
      <protection/>
    </xf>
    <xf numFmtId="3" fontId="20" fillId="0" borderId="13" xfId="140" applyNumberFormat="1" applyFont="1" applyFill="1" applyBorder="1" applyAlignment="1">
      <alignment horizontal="center" vertical="center"/>
      <protection/>
    </xf>
    <xf numFmtId="0" fontId="71" fillId="47" borderId="13" xfId="140" applyFont="1" applyFill="1" applyBorder="1" applyAlignment="1">
      <alignment horizontal="center"/>
      <protection/>
    </xf>
    <xf numFmtId="3" fontId="8" fillId="0" borderId="13" xfId="140" applyNumberFormat="1" applyFont="1" applyBorder="1" applyAlignment="1">
      <alignment/>
      <protection/>
    </xf>
    <xf numFmtId="3" fontId="0" fillId="0" borderId="0" xfId="0" applyNumberFormat="1" applyAlignment="1">
      <alignment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vertical="center" wrapText="1"/>
    </xf>
    <xf numFmtId="3" fontId="8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horizontal="center" vertical="center" wrapText="1"/>
    </xf>
    <xf numFmtId="3" fontId="9" fillId="49" borderId="15" xfId="151" applyNumberFormat="1" applyFont="1" applyFill="1" applyBorder="1" applyAlignment="1">
      <alignment horizontal="center" vertical="center" wrapText="1"/>
      <protection/>
    </xf>
    <xf numFmtId="3" fontId="9" fillId="49" borderId="15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left" vertical="center" wrapText="1"/>
      <protection/>
    </xf>
    <xf numFmtId="3" fontId="20" fillId="46" borderId="13" xfId="151" applyNumberFormat="1" applyFont="1" applyFill="1" applyBorder="1" applyAlignment="1">
      <alignment vertical="center" wrapText="1"/>
      <protection/>
    </xf>
    <xf numFmtId="3" fontId="20" fillId="46" borderId="13" xfId="151" applyNumberFormat="1" applyFont="1" applyFill="1" applyBorder="1" applyAlignment="1">
      <alignment horizontal="left" vertical="center"/>
      <protection/>
    </xf>
    <xf numFmtId="3" fontId="20" fillId="46" borderId="13" xfId="151" applyNumberFormat="1" applyFont="1" applyFill="1" applyBorder="1" applyAlignment="1">
      <alignment horizontal="center" vertical="center"/>
      <protection/>
    </xf>
    <xf numFmtId="3" fontId="20" fillId="46" borderId="13" xfId="151" applyNumberFormat="1" applyFont="1" applyFill="1" applyBorder="1" applyAlignment="1">
      <alignment vertical="center"/>
      <protection/>
    </xf>
    <xf numFmtId="3" fontId="9" fillId="46" borderId="13" xfId="151" applyNumberFormat="1" applyFont="1" applyFill="1" applyBorder="1" applyAlignment="1">
      <alignment horizontal="left" vertical="center" wrapText="1"/>
      <protection/>
    </xf>
    <xf numFmtId="3" fontId="9" fillId="46" borderId="13" xfId="151" applyNumberFormat="1" applyFont="1" applyFill="1" applyBorder="1" applyAlignment="1">
      <alignment vertical="center"/>
      <protection/>
    </xf>
    <xf numFmtId="0" fontId="8" fillId="0" borderId="22" xfId="142" applyFont="1" applyBorder="1" applyAlignment="1">
      <alignment wrapText="1"/>
      <protection/>
    </xf>
    <xf numFmtId="3" fontId="6" fillId="0" borderId="0" xfId="0" applyNumberFormat="1" applyFont="1" applyAlignment="1">
      <alignment/>
    </xf>
    <xf numFmtId="3" fontId="9" fillId="47" borderId="25" xfId="135" applyNumberFormat="1" applyFont="1" applyFill="1" applyBorder="1" applyAlignment="1">
      <alignment horizontal="center" vertical="center" wrapText="1"/>
      <protection/>
    </xf>
    <xf numFmtId="3" fontId="9" fillId="47" borderId="15" xfId="135" applyNumberFormat="1" applyFont="1" applyFill="1" applyBorder="1" applyAlignment="1">
      <alignment horizontal="center" vertical="center" wrapText="1"/>
      <protection/>
    </xf>
    <xf numFmtId="3" fontId="20" fillId="47" borderId="13" xfId="135" applyNumberFormat="1" applyFont="1" applyFill="1" applyBorder="1" applyAlignment="1">
      <alignment horizontal="center" vertical="center" wrapText="1"/>
      <protection/>
    </xf>
    <xf numFmtId="0" fontId="20" fillId="47" borderId="13" xfId="135" applyFont="1" applyFill="1" applyBorder="1" applyAlignment="1">
      <alignment horizontal="center" wrapText="1"/>
      <protection/>
    </xf>
    <xf numFmtId="3" fontId="9" fillId="0" borderId="13" xfId="135" applyNumberFormat="1" applyFont="1" applyFill="1" applyBorder="1" applyAlignment="1">
      <alignment vertical="center" wrapText="1"/>
      <protection/>
    </xf>
    <xf numFmtId="0" fontId="7" fillId="0" borderId="13" xfId="135" applyFont="1" applyFill="1" applyBorder="1">
      <alignment/>
      <protection/>
    </xf>
    <xf numFmtId="3" fontId="9" fillId="46" borderId="13" xfId="135" applyNumberFormat="1" applyFont="1" applyFill="1" applyBorder="1" applyAlignment="1">
      <alignment vertical="center" wrapText="1"/>
      <protection/>
    </xf>
    <xf numFmtId="0" fontId="6" fillId="0" borderId="13" xfId="135" applyFont="1" applyFill="1" applyBorder="1">
      <alignment/>
      <protection/>
    </xf>
    <xf numFmtId="3" fontId="8" fillId="46" borderId="13" xfId="135" applyNumberFormat="1" applyFont="1" applyFill="1" applyBorder="1" applyAlignment="1">
      <alignment vertical="center" wrapText="1"/>
      <protection/>
    </xf>
    <xf numFmtId="3" fontId="9" fillId="47" borderId="13" xfId="135" applyNumberFormat="1" applyFont="1" applyFill="1" applyBorder="1" applyAlignment="1">
      <alignment vertical="center" wrapText="1"/>
      <protection/>
    </xf>
    <xf numFmtId="0" fontId="6" fillId="47" borderId="13" xfId="135" applyFont="1" applyFill="1" applyBorder="1">
      <alignment/>
      <protection/>
    </xf>
    <xf numFmtId="3" fontId="9" fillId="46" borderId="15" xfId="135" applyNumberFormat="1" applyFont="1" applyFill="1" applyBorder="1" applyAlignment="1">
      <alignment vertical="center" wrapText="1"/>
      <protection/>
    </xf>
    <xf numFmtId="0" fontId="6" fillId="0" borderId="13" xfId="135" applyFont="1" applyBorder="1">
      <alignment/>
      <protection/>
    </xf>
    <xf numFmtId="3" fontId="68" fillId="0" borderId="13" xfId="135" applyNumberFormat="1" applyFont="1" applyBorder="1" applyAlignment="1">
      <alignment vertical="center" wrapText="1"/>
      <protection/>
    </xf>
    <xf numFmtId="3" fontId="75" fillId="0" borderId="13" xfId="135" applyNumberFormat="1" applyFont="1" applyBorder="1" applyAlignment="1">
      <alignment vertical="center" wrapText="1"/>
      <protection/>
    </xf>
    <xf numFmtId="3" fontId="20" fillId="0" borderId="13" xfId="135" applyNumberFormat="1" applyFont="1" applyBorder="1">
      <alignment/>
      <protection/>
    </xf>
    <xf numFmtId="3" fontId="68" fillId="0" borderId="13" xfId="135" applyNumberFormat="1" applyFont="1" applyBorder="1">
      <alignment/>
      <protection/>
    </xf>
    <xf numFmtId="3" fontId="75" fillId="0" borderId="13" xfId="135" applyNumberFormat="1" applyFont="1" applyBorder="1" applyAlignment="1">
      <alignment wrapText="1"/>
      <protection/>
    </xf>
    <xf numFmtId="3" fontId="75" fillId="0" borderId="13" xfId="135" applyNumberFormat="1" applyFont="1" applyBorder="1">
      <alignment/>
      <protection/>
    </xf>
    <xf numFmtId="3" fontId="9" fillId="48" borderId="13" xfId="151" applyNumberFormat="1" applyFont="1" applyFill="1" applyBorder="1" applyAlignment="1">
      <alignment horizontal="center" vertical="center" wrapText="1"/>
      <protection/>
    </xf>
    <xf numFmtId="3" fontId="9" fillId="47" borderId="13" xfId="0" applyNumberFormat="1" applyFont="1" applyFill="1" applyBorder="1" applyAlignment="1">
      <alignment horizontal="center" vertical="center" wrapText="1"/>
    </xf>
    <xf numFmtId="3" fontId="12" fillId="50" borderId="29" xfId="139" applyNumberFormat="1" applyFont="1" applyFill="1" applyBorder="1" applyAlignment="1">
      <alignment horizontal="center" vertical="center"/>
      <protection/>
    </xf>
    <xf numFmtId="3" fontId="12" fillId="50" borderId="46" xfId="139" applyNumberFormat="1" applyFont="1" applyFill="1" applyBorder="1" applyAlignment="1">
      <alignment horizontal="center" vertical="center"/>
      <protection/>
    </xf>
    <xf numFmtId="0" fontId="6" fillId="53" borderId="14" xfId="139" applyFont="1" applyFill="1" applyBorder="1" applyAlignment="1">
      <alignment horizontal="center" vertical="center"/>
      <protection/>
    </xf>
    <xf numFmtId="0" fontId="6" fillId="53" borderId="15" xfId="139" applyFont="1" applyFill="1" applyBorder="1" applyAlignment="1">
      <alignment horizontal="center" vertical="center"/>
      <protection/>
    </xf>
    <xf numFmtId="0" fontId="6" fillId="0" borderId="0" xfId="139" applyFont="1" applyBorder="1" applyAlignment="1">
      <alignment horizontal="center" vertical="center"/>
      <protection/>
    </xf>
    <xf numFmtId="0" fontId="68" fillId="49" borderId="23" xfId="142" applyFont="1" applyFill="1" applyBorder="1" applyAlignment="1">
      <alignment horizontal="left"/>
      <protection/>
    </xf>
    <xf numFmtId="0" fontId="68" fillId="49" borderId="22" xfId="142" applyFont="1" applyFill="1" applyBorder="1" applyAlignment="1">
      <alignment horizontal="left"/>
      <protection/>
    </xf>
    <xf numFmtId="0" fontId="66" fillId="49" borderId="23" xfId="142" applyFont="1" applyFill="1" applyBorder="1" applyAlignment="1">
      <alignment horizontal="left"/>
      <protection/>
    </xf>
    <xf numFmtId="0" fontId="66" fillId="49" borderId="22" xfId="142" applyFont="1" applyFill="1" applyBorder="1" applyAlignment="1">
      <alignment horizontal="left"/>
      <protection/>
    </xf>
    <xf numFmtId="0" fontId="76" fillId="49" borderId="23" xfId="142" applyFont="1" applyFill="1" applyBorder="1" applyAlignment="1">
      <alignment horizontal="left"/>
      <protection/>
    </xf>
    <xf numFmtId="0" fontId="76" fillId="49" borderId="22" xfId="142" applyFont="1" applyFill="1" applyBorder="1" applyAlignment="1">
      <alignment horizontal="left"/>
      <protection/>
    </xf>
    <xf numFmtId="0" fontId="66" fillId="47" borderId="23" xfId="142" applyFont="1" applyFill="1" applyBorder="1" applyAlignment="1">
      <alignment horizontal="left"/>
      <protection/>
    </xf>
    <xf numFmtId="0" fontId="66" fillId="47" borderId="22" xfId="142" applyFont="1" applyFill="1" applyBorder="1" applyAlignment="1">
      <alignment horizontal="left"/>
      <protection/>
    </xf>
    <xf numFmtId="0" fontId="70" fillId="47" borderId="13" xfId="144" applyFont="1" applyFill="1" applyBorder="1" applyAlignment="1">
      <alignment horizontal="center" vertical="center" wrapText="1"/>
      <protection/>
    </xf>
    <xf numFmtId="0" fontId="70" fillId="47" borderId="13" xfId="144" applyFont="1" applyFill="1" applyBorder="1" applyAlignment="1">
      <alignment horizontal="center" vertical="center"/>
      <protection/>
    </xf>
    <xf numFmtId="0" fontId="70" fillId="47" borderId="14" xfId="144" applyFont="1" applyFill="1" applyBorder="1" applyAlignment="1">
      <alignment horizontal="center" vertical="center" wrapText="1"/>
      <protection/>
    </xf>
    <xf numFmtId="0" fontId="70" fillId="47" borderId="15" xfId="144" applyFont="1" applyFill="1" applyBorder="1" applyAlignment="1">
      <alignment horizontal="center" vertical="center" wrapText="1"/>
      <protection/>
    </xf>
    <xf numFmtId="0" fontId="70" fillId="47" borderId="21" xfId="144" applyFont="1" applyFill="1" applyBorder="1" applyAlignment="1">
      <alignment horizontal="center" vertical="center" wrapText="1"/>
      <protection/>
    </xf>
    <xf numFmtId="0" fontId="70" fillId="47" borderId="47" xfId="145" applyFont="1" applyFill="1" applyBorder="1" applyAlignment="1">
      <alignment horizontal="center" vertical="center" wrapText="1"/>
      <protection/>
    </xf>
    <xf numFmtId="0" fontId="70" fillId="47" borderId="48" xfId="145" applyFont="1" applyFill="1" applyBorder="1" applyAlignment="1">
      <alignment horizontal="center" vertical="center" wrapText="1"/>
      <protection/>
    </xf>
    <xf numFmtId="0" fontId="70" fillId="47" borderId="28" xfId="145" applyFont="1" applyFill="1" applyBorder="1" applyAlignment="1">
      <alignment horizontal="center" vertical="center" wrapText="1"/>
      <protection/>
    </xf>
    <xf numFmtId="0" fontId="70" fillId="47" borderId="49" xfId="145" applyFont="1" applyFill="1" applyBorder="1" applyAlignment="1">
      <alignment horizontal="center" vertical="center" wrapText="1"/>
      <protection/>
    </xf>
    <xf numFmtId="0" fontId="70" fillId="47" borderId="50" xfId="145" applyFont="1" applyFill="1" applyBorder="1" applyAlignment="1">
      <alignment horizontal="center" vertical="center" wrapText="1"/>
      <protection/>
    </xf>
    <xf numFmtId="0" fontId="70" fillId="47" borderId="27" xfId="145" applyFont="1" applyFill="1" applyBorder="1" applyAlignment="1">
      <alignment horizontal="center" vertical="center" wrapText="1"/>
      <protection/>
    </xf>
    <xf numFmtId="0" fontId="70" fillId="47" borderId="13" xfId="145" applyFont="1" applyFill="1" applyBorder="1" applyAlignment="1">
      <alignment horizontal="center" vertical="center" wrapText="1"/>
      <protection/>
    </xf>
    <xf numFmtId="0" fontId="3" fillId="49" borderId="13" xfId="0" applyFont="1" applyFill="1" applyBorder="1" applyAlignment="1">
      <alignment horizontal="center" wrapText="1"/>
    </xf>
    <xf numFmtId="3" fontId="60" fillId="47" borderId="13" xfId="148" applyNumberFormat="1" applyFont="1" applyFill="1" applyBorder="1" applyAlignment="1">
      <alignment horizontal="center" vertical="center" wrapText="1"/>
      <protection/>
    </xf>
    <xf numFmtId="3" fontId="12" fillId="50" borderId="51" xfId="148" applyNumberFormat="1" applyFont="1" applyFill="1" applyBorder="1" applyAlignment="1">
      <alignment horizontal="center" vertical="center" wrapText="1"/>
      <protection/>
    </xf>
    <xf numFmtId="3" fontId="12" fillId="50" borderId="52" xfId="148" applyNumberFormat="1" applyFont="1" applyFill="1" applyBorder="1" applyAlignment="1">
      <alignment horizontal="center" vertical="center" wrapText="1"/>
      <protection/>
    </xf>
    <xf numFmtId="3" fontId="12" fillId="50" borderId="53" xfId="148" applyNumberFormat="1" applyFont="1" applyFill="1" applyBorder="1" applyAlignment="1">
      <alignment horizontal="center" wrapText="1"/>
      <protection/>
    </xf>
    <xf numFmtId="3" fontId="12" fillId="50" borderId="54" xfId="148" applyNumberFormat="1" applyFont="1" applyFill="1" applyBorder="1" applyAlignment="1">
      <alignment horizontal="center" vertical="center" wrapText="1"/>
      <protection/>
    </xf>
    <xf numFmtId="3" fontId="12" fillId="50" borderId="43" xfId="148" applyNumberFormat="1" applyFont="1" applyFill="1" applyBorder="1" applyAlignment="1">
      <alignment horizontal="center" wrapText="1"/>
      <protection/>
    </xf>
    <xf numFmtId="3" fontId="12" fillId="50" borderId="55" xfId="148" applyNumberFormat="1" applyFont="1" applyFill="1" applyBorder="1" applyAlignment="1">
      <alignment horizontal="center" vertical="center" wrapText="1"/>
      <protection/>
    </xf>
    <xf numFmtId="0" fontId="17" fillId="0" borderId="0" xfId="146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146" applyFont="1" applyFill="1" applyBorder="1" applyAlignment="1">
      <alignment horizontal="center"/>
      <protection/>
    </xf>
    <xf numFmtId="0" fontId="9" fillId="47" borderId="14" xfId="146" applyFont="1" applyFill="1" applyBorder="1" applyAlignment="1">
      <alignment horizontal="center"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41" xfId="146" applyFont="1" applyFill="1" applyBorder="1" applyAlignment="1">
      <alignment horizontal="center" wrapText="1"/>
      <protection/>
    </xf>
    <xf numFmtId="0" fontId="9" fillId="47" borderId="56" xfId="146" applyFont="1" applyFill="1" applyBorder="1" applyAlignment="1">
      <alignment horizontal="center" wrapText="1"/>
      <protection/>
    </xf>
    <xf numFmtId="1" fontId="9" fillId="47" borderId="23" xfId="146" applyNumberFormat="1" applyFont="1" applyFill="1" applyBorder="1" applyAlignment="1">
      <alignment horizontal="center" vertical="center" wrapText="1"/>
      <protection/>
    </xf>
    <xf numFmtId="1" fontId="9" fillId="47" borderId="57" xfId="146" applyNumberFormat="1" applyFont="1" applyFill="1" applyBorder="1" applyAlignment="1">
      <alignment horizontal="center" vertical="center" wrapText="1"/>
      <protection/>
    </xf>
    <xf numFmtId="1" fontId="9" fillId="47" borderId="22" xfId="146" applyNumberFormat="1" applyFont="1" applyFill="1" applyBorder="1" applyAlignment="1">
      <alignment horizontal="center" vertical="center" wrapText="1"/>
      <protection/>
    </xf>
    <xf numFmtId="0" fontId="9" fillId="47" borderId="58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/>
      <protection/>
    </xf>
    <xf numFmtId="0" fontId="9" fillId="47" borderId="13" xfId="0" applyFont="1" applyFill="1" applyBorder="1" applyAlignment="1">
      <alignment horizontal="center" vertical="center"/>
    </xf>
    <xf numFmtId="3" fontId="9" fillId="47" borderId="13" xfId="146" applyNumberFormat="1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3" fontId="8" fillId="0" borderId="13" xfId="140" applyNumberFormat="1" applyFont="1" applyBorder="1" applyAlignment="1">
      <alignment horizontal="left" vertical="distributed"/>
      <protection/>
    </xf>
    <xf numFmtId="3" fontId="20" fillId="0" borderId="13" xfId="140" applyNumberFormat="1" applyFont="1" applyBorder="1" applyAlignment="1">
      <alignment horizontal="left" vertical="distributed"/>
      <protection/>
    </xf>
    <xf numFmtId="3" fontId="20" fillId="0" borderId="23" xfId="140" applyNumberFormat="1" applyFont="1" applyBorder="1" applyAlignment="1">
      <alignment horizontal="left" vertical="distributed"/>
      <protection/>
    </xf>
    <xf numFmtId="3" fontId="20" fillId="0" borderId="57" xfId="140" applyNumberFormat="1" applyFont="1" applyBorder="1" applyAlignment="1">
      <alignment horizontal="left" vertical="distributed"/>
      <protection/>
    </xf>
    <xf numFmtId="3" fontId="20" fillId="0" borderId="22" xfId="140" applyNumberFormat="1" applyFont="1" applyBorder="1" applyAlignment="1">
      <alignment horizontal="left" vertical="distributed"/>
      <protection/>
    </xf>
    <xf numFmtId="3" fontId="20" fillId="47" borderId="13" xfId="140" applyNumberFormat="1" applyFont="1" applyFill="1" applyBorder="1" applyAlignment="1">
      <alignment horizontal="center" vertical="center"/>
      <protection/>
    </xf>
    <xf numFmtId="3" fontId="20" fillId="0" borderId="23" xfId="140" applyNumberFormat="1" applyFont="1" applyFill="1" applyBorder="1" applyAlignment="1">
      <alignment horizontal="left" vertical="center" wrapText="1"/>
      <protection/>
    </xf>
    <xf numFmtId="3" fontId="20" fillId="0" borderId="57" xfId="140" applyNumberFormat="1" applyFont="1" applyFill="1" applyBorder="1" applyAlignment="1">
      <alignment horizontal="left" vertical="center" wrapText="1"/>
      <protection/>
    </xf>
    <xf numFmtId="3" fontId="20" fillId="0" borderId="22" xfId="140" applyNumberFormat="1" applyFont="1" applyFill="1" applyBorder="1" applyAlignment="1">
      <alignment horizontal="left" vertical="center" wrapText="1"/>
      <protection/>
    </xf>
    <xf numFmtId="0" fontId="71" fillId="35" borderId="13" xfId="140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/>
      <protection/>
    </xf>
    <xf numFmtId="0" fontId="14" fillId="49" borderId="23" xfId="138" applyFont="1" applyFill="1" applyBorder="1" applyAlignment="1">
      <alignment horizontal="left" vertical="center"/>
      <protection/>
    </xf>
    <xf numFmtId="0" fontId="14" fillId="49" borderId="57" xfId="138" applyFont="1" applyFill="1" applyBorder="1" applyAlignment="1">
      <alignment horizontal="left" vertical="center"/>
      <protection/>
    </xf>
    <xf numFmtId="0" fontId="14" fillId="49" borderId="22" xfId="138" applyFont="1" applyFill="1" applyBorder="1" applyAlignment="1">
      <alignment horizontal="left" vertical="center"/>
      <protection/>
    </xf>
    <xf numFmtId="3" fontId="75" fillId="0" borderId="0" xfId="135" applyNumberFormat="1" applyFont="1" applyFill="1" applyBorder="1" applyAlignment="1">
      <alignment horizontal="left" vertical="center" wrapText="1"/>
      <protection/>
    </xf>
    <xf numFmtId="3" fontId="75" fillId="0" borderId="23" xfId="135" applyNumberFormat="1" applyFont="1" applyBorder="1" applyAlignment="1">
      <alignment horizontal="center" wrapText="1"/>
      <protection/>
    </xf>
    <xf numFmtId="3" fontId="75" fillId="0" borderId="57" xfId="135" applyNumberFormat="1" applyFont="1" applyBorder="1" applyAlignment="1">
      <alignment horizontal="center" wrapText="1"/>
      <protection/>
    </xf>
    <xf numFmtId="3" fontId="75" fillId="0" borderId="22" xfId="135" applyNumberFormat="1" applyFont="1" applyBorder="1" applyAlignment="1">
      <alignment horizontal="center" wrapText="1"/>
      <protection/>
    </xf>
    <xf numFmtId="3" fontId="75" fillId="0" borderId="23" xfId="135" applyNumberFormat="1" applyFont="1" applyBorder="1" applyAlignment="1">
      <alignment horizontal="center"/>
      <protection/>
    </xf>
    <xf numFmtId="3" fontId="75" fillId="0" borderId="57" xfId="135" applyNumberFormat="1" applyFont="1" applyBorder="1" applyAlignment="1">
      <alignment horizontal="center"/>
      <protection/>
    </xf>
    <xf numFmtId="3" fontId="75" fillId="0" borderId="22" xfId="135" applyNumberFormat="1" applyFont="1" applyBorder="1" applyAlignment="1">
      <alignment horizontal="center"/>
      <protection/>
    </xf>
    <xf numFmtId="0" fontId="6" fillId="0" borderId="14" xfId="135" applyFont="1" applyBorder="1" applyAlignment="1">
      <alignment horizontal="center"/>
      <protection/>
    </xf>
    <xf numFmtId="0" fontId="6" fillId="0" borderId="21" xfId="135" applyFont="1" applyBorder="1" applyAlignment="1">
      <alignment horizontal="center"/>
      <protection/>
    </xf>
    <xf numFmtId="3" fontId="75" fillId="0" borderId="13" xfId="135" applyNumberFormat="1" applyFont="1" applyBorder="1" applyAlignment="1">
      <alignment horizontal="center" wrapText="1"/>
      <protection/>
    </xf>
    <xf numFmtId="3" fontId="75" fillId="0" borderId="13" xfId="135" applyNumberFormat="1" applyFont="1" applyBorder="1" applyAlignment="1">
      <alignment horizontal="center"/>
      <protection/>
    </xf>
    <xf numFmtId="0" fontId="75" fillId="0" borderId="13" xfId="135" applyFont="1" applyBorder="1" applyAlignment="1">
      <alignment horizontal="center"/>
      <protection/>
    </xf>
    <xf numFmtId="3" fontId="75" fillId="0" borderId="13" xfId="135" applyNumberFormat="1" applyFont="1" applyBorder="1" applyAlignment="1">
      <alignment horizontal="center" vertical="center" wrapText="1"/>
      <protection/>
    </xf>
    <xf numFmtId="3" fontId="9" fillId="47" borderId="13" xfId="135" applyNumberFormat="1" applyFont="1" applyFill="1" applyBorder="1" applyAlignment="1">
      <alignment horizontal="center" vertical="center" wrapText="1"/>
      <protection/>
    </xf>
    <xf numFmtId="0" fontId="20" fillId="47" borderId="23" xfId="135" applyFont="1" applyFill="1" applyBorder="1" applyAlignment="1">
      <alignment horizontal="center" wrapText="1"/>
      <protection/>
    </xf>
    <xf numFmtId="0" fontId="20" fillId="47" borderId="57" xfId="135" applyFont="1" applyFill="1" applyBorder="1" applyAlignment="1">
      <alignment horizontal="center" wrapText="1"/>
      <protection/>
    </xf>
    <xf numFmtId="0" fontId="20" fillId="47" borderId="22" xfId="135" applyFont="1" applyFill="1" applyBorder="1" applyAlignment="1">
      <alignment horizontal="center" wrapText="1"/>
      <protection/>
    </xf>
    <xf numFmtId="0" fontId="20" fillId="47" borderId="13" xfId="135" applyFont="1" applyFill="1" applyBorder="1" applyAlignment="1">
      <alignment horizontal="center" wrapText="1"/>
      <protection/>
    </xf>
  </cellXfs>
  <cellStyles count="15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 2" xfId="114"/>
    <cellStyle name="Jelölőszín (2) 2" xfId="115"/>
    <cellStyle name="Jelölőszín (3) 2" xfId="116"/>
    <cellStyle name="Jelölőszín (4) 2" xfId="117"/>
    <cellStyle name="Jelölőszín (5) 2" xfId="118"/>
    <cellStyle name="Jelölőszín (6) 2" xfId="119"/>
    <cellStyle name="Jelölőszín 1" xfId="120"/>
    <cellStyle name="Jelölőszín 2" xfId="121"/>
    <cellStyle name="Jelölőszín 3" xfId="122"/>
    <cellStyle name="Jelölőszín 4" xfId="123"/>
    <cellStyle name="Jelölőszín 5" xfId="124"/>
    <cellStyle name="Jelölőszín 6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_KÖLTSÉGVETÉS 2015 intézmények " xfId="138"/>
    <cellStyle name="Normál_  3   _2010.évi állami_állami  tám." xfId="139"/>
    <cellStyle name="Normál_10szm" xfId="140"/>
    <cellStyle name="Normál_1szm" xfId="141"/>
    <cellStyle name="Normál_2010.évi tervezett beruházás, felújítás" xfId="142"/>
    <cellStyle name="Normál_3aszm" xfId="143"/>
    <cellStyle name="Normál_6szm" xfId="144"/>
    <cellStyle name="Normál_7szm" xfId="145"/>
    <cellStyle name="Normál_Európai Uniós pályázatok 2009.01.15. átdolgozott_KÖLTSÉGVETÉS 2015 intézmények _Intézményi táblák" xfId="146"/>
    <cellStyle name="Normál_Intézmények 2014" xfId="147"/>
    <cellStyle name="Normál_KÖLTSÉGVETÉS_2013 (1)" xfId="148"/>
    <cellStyle name="Normál_Közvetett támogatások 2016" xfId="149"/>
    <cellStyle name="Normál_Munka2 (2)" xfId="150"/>
    <cellStyle name="Normál_ÖKIADELÖ" xfId="151"/>
    <cellStyle name="Normal_tanusitv" xfId="152"/>
    <cellStyle name="Note" xfId="153"/>
    <cellStyle name="Output" xfId="154"/>
    <cellStyle name="Összesen" xfId="155"/>
    <cellStyle name="Összesen 2" xfId="156"/>
    <cellStyle name="Currency" xfId="157"/>
    <cellStyle name="Currency [0]" xfId="158"/>
    <cellStyle name="Rossz" xfId="159"/>
    <cellStyle name="Rossz 2" xfId="160"/>
    <cellStyle name="Semleges" xfId="161"/>
    <cellStyle name="Semleges 2" xfId="162"/>
    <cellStyle name="Számítás" xfId="163"/>
    <cellStyle name="Számítás 2" xfId="164"/>
    <cellStyle name="Percent" xfId="165"/>
    <cellStyle name="Title" xfId="166"/>
    <cellStyle name="Total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4">
      <selection activeCell="I20" sqref="I20"/>
    </sheetView>
  </sheetViews>
  <sheetFormatPr defaultColWidth="9.00390625" defaultRowHeight="12.75"/>
  <cols>
    <col min="1" max="1" width="45.125" style="7" customWidth="1"/>
    <col min="2" max="2" width="15.625" style="7" customWidth="1"/>
    <col min="3" max="3" width="15.375" style="1" customWidth="1"/>
    <col min="4" max="4" width="2.00390625" style="5" customWidth="1"/>
    <col min="5" max="5" width="43.00390625" style="7" customWidth="1"/>
    <col min="6" max="6" width="15.125" style="7" customWidth="1"/>
    <col min="7" max="7" width="15.125" style="1" customWidth="1"/>
    <col min="8" max="8" width="9.375" style="6" customWidth="1"/>
    <col min="9" max="9" width="14.50390625" style="6" bestFit="1" customWidth="1"/>
    <col min="10" max="16384" width="9.375" style="6" customWidth="1"/>
  </cols>
  <sheetData>
    <row r="1" spans="1:7" s="3" customFormat="1" ht="39.75" customHeight="1" thickBot="1">
      <c r="A1" s="103"/>
      <c r="B1" s="127" t="s">
        <v>211</v>
      </c>
      <c r="C1" s="127" t="s">
        <v>233</v>
      </c>
      <c r="D1" s="128"/>
      <c r="E1" s="103" t="s">
        <v>134</v>
      </c>
      <c r="F1" s="127" t="s">
        <v>211</v>
      </c>
      <c r="G1" s="127" t="s">
        <v>233</v>
      </c>
    </row>
    <row r="2" spans="1:7" s="4" customFormat="1" ht="12.75" customHeight="1">
      <c r="A2" s="129" t="s">
        <v>185</v>
      </c>
      <c r="B2" s="130"/>
      <c r="C2" s="130"/>
      <c r="D2" s="131"/>
      <c r="E2" s="129" t="s">
        <v>186</v>
      </c>
      <c r="F2" s="132"/>
      <c r="G2" s="132"/>
    </row>
    <row r="3" spans="1:7" ht="24.75" customHeight="1">
      <c r="A3" s="133" t="s">
        <v>71</v>
      </c>
      <c r="B3" s="52">
        <v>444297145</v>
      </c>
      <c r="C3" s="52">
        <v>483207243</v>
      </c>
      <c r="D3" s="134"/>
      <c r="E3" s="133" t="s">
        <v>223</v>
      </c>
      <c r="F3" s="52">
        <v>237591373</v>
      </c>
      <c r="G3" s="52">
        <v>272411191</v>
      </c>
    </row>
    <row r="4" spans="1:7" ht="26.25" customHeight="1">
      <c r="A4" s="133" t="s">
        <v>73</v>
      </c>
      <c r="B4" s="88">
        <v>473500000</v>
      </c>
      <c r="C4" s="88">
        <v>542500000</v>
      </c>
      <c r="D4" s="134"/>
      <c r="E4" s="17" t="s">
        <v>224</v>
      </c>
      <c r="F4" s="52">
        <v>49918349</v>
      </c>
      <c r="G4" s="52">
        <v>56368912</v>
      </c>
    </row>
    <row r="5" spans="1:7" ht="26.25" customHeight="1">
      <c r="A5" s="133" t="s">
        <v>74</v>
      </c>
      <c r="B5" s="88">
        <v>138395493</v>
      </c>
      <c r="C5" s="88">
        <v>130647819</v>
      </c>
      <c r="D5" s="134"/>
      <c r="E5" s="17" t="s">
        <v>225</v>
      </c>
      <c r="F5" s="52">
        <v>436600468</v>
      </c>
      <c r="G5" s="52">
        <v>463057980</v>
      </c>
    </row>
    <row r="6" spans="1:7" ht="26.25" customHeight="1">
      <c r="A6" s="133" t="s">
        <v>77</v>
      </c>
      <c r="B6" s="52">
        <v>370000</v>
      </c>
      <c r="C6" s="52">
        <v>982555</v>
      </c>
      <c r="D6" s="134"/>
      <c r="E6" s="17" t="s">
        <v>226</v>
      </c>
      <c r="F6" s="52">
        <v>7500000</v>
      </c>
      <c r="G6" s="52">
        <v>7500000</v>
      </c>
    </row>
    <row r="7" spans="1:7" ht="22.5" customHeight="1">
      <c r="A7" s="296"/>
      <c r="B7" s="296"/>
      <c r="C7" s="297"/>
      <c r="D7" s="134"/>
      <c r="E7" s="133" t="s">
        <v>227</v>
      </c>
      <c r="F7" s="52">
        <v>131516408</v>
      </c>
      <c r="G7" s="52">
        <v>142015556</v>
      </c>
    </row>
    <row r="8" spans="1:7" ht="19.5" customHeight="1">
      <c r="A8" s="296"/>
      <c r="B8" s="296"/>
      <c r="C8" s="297"/>
      <c r="D8" s="134"/>
      <c r="E8" s="133" t="s">
        <v>228</v>
      </c>
      <c r="F8" s="88">
        <v>255712508</v>
      </c>
      <c r="G8" s="88">
        <f>1173371819-G20</f>
        <v>187071186</v>
      </c>
    </row>
    <row r="9" spans="1:7" ht="13.5" customHeight="1">
      <c r="A9" s="15" t="s">
        <v>122</v>
      </c>
      <c r="B9" s="15">
        <f>SUM(B3+B4+B5+B6)</f>
        <v>1056562638</v>
      </c>
      <c r="C9" s="15">
        <f>SUM(C3+C4+C5+C6)</f>
        <v>1157337617</v>
      </c>
      <c r="D9" s="134"/>
      <c r="E9" s="15" t="s">
        <v>126</v>
      </c>
      <c r="F9" s="129">
        <f>SUM(F2:F8)</f>
        <v>1118839106</v>
      </c>
      <c r="G9" s="129">
        <f>SUM(G2:G8)</f>
        <v>1128424825</v>
      </c>
    </row>
    <row r="10" spans="1:7" ht="36.75" customHeight="1">
      <c r="A10" s="17" t="s">
        <v>70</v>
      </c>
      <c r="B10" s="15"/>
      <c r="C10" s="15"/>
      <c r="D10" s="134"/>
      <c r="E10" s="17" t="s">
        <v>132</v>
      </c>
      <c r="F10" s="133">
        <v>14048925</v>
      </c>
      <c r="G10" s="133">
        <v>16357166</v>
      </c>
    </row>
    <row r="11" spans="1:7" ht="24.75" customHeight="1">
      <c r="A11" s="17" t="s">
        <v>78</v>
      </c>
      <c r="B11" s="135">
        <v>395813230</v>
      </c>
      <c r="C11" s="135">
        <v>173699036</v>
      </c>
      <c r="D11" s="134"/>
      <c r="E11" s="17" t="s">
        <v>229</v>
      </c>
      <c r="F11" s="52">
        <v>100000000</v>
      </c>
      <c r="G11" s="52"/>
    </row>
    <row r="12" spans="1:7" ht="24.75" customHeight="1">
      <c r="A12" s="17" t="s">
        <v>13</v>
      </c>
      <c r="B12" s="136"/>
      <c r="C12" s="136"/>
      <c r="D12" s="134"/>
      <c r="E12" s="17"/>
      <c r="F12" s="52"/>
      <c r="G12" s="52"/>
    </row>
    <row r="13" spans="1:7" s="4" customFormat="1" ht="24.75" customHeight="1">
      <c r="A13" s="137" t="s">
        <v>230</v>
      </c>
      <c r="B13" s="138">
        <f>SUM(B9:B11)</f>
        <v>1452375868</v>
      </c>
      <c r="C13" s="138">
        <f>SUM(C9:C12)</f>
        <v>1331036653</v>
      </c>
      <c r="D13" s="134"/>
      <c r="E13" s="106" t="s">
        <v>231</v>
      </c>
      <c r="F13" s="106">
        <f>SUM(F9:F11)</f>
        <v>1232888031</v>
      </c>
      <c r="G13" s="106">
        <f>SUM(G9:G10)</f>
        <v>1144781991</v>
      </c>
    </row>
    <row r="14" spans="1:7" s="4" customFormat="1" ht="23.25" customHeight="1">
      <c r="A14" s="129" t="s">
        <v>112</v>
      </c>
      <c r="B14" s="52"/>
      <c r="C14" s="52"/>
      <c r="D14" s="139"/>
      <c r="E14" s="129" t="s">
        <v>111</v>
      </c>
      <c r="F14" s="15"/>
      <c r="G14" s="15"/>
    </row>
    <row r="15" spans="1:7" ht="24" customHeight="1">
      <c r="A15" s="133" t="s">
        <v>72</v>
      </c>
      <c r="B15" s="52">
        <v>589609132</v>
      </c>
      <c r="C15" s="52">
        <v>381431929</v>
      </c>
      <c r="D15" s="134"/>
      <c r="E15" s="133" t="s">
        <v>79</v>
      </c>
      <c r="F15" s="133">
        <v>15420000</v>
      </c>
      <c r="G15" s="133">
        <v>33731976</v>
      </c>
    </row>
    <row r="16" spans="1:7" ht="24" customHeight="1">
      <c r="A16" s="133" t="s">
        <v>73</v>
      </c>
      <c r="B16" s="52"/>
      <c r="C16" s="52"/>
      <c r="D16" s="134"/>
      <c r="E16" s="133" t="s">
        <v>113</v>
      </c>
      <c r="F16" s="88">
        <v>731982345</v>
      </c>
      <c r="G16" s="88">
        <v>181077898</v>
      </c>
    </row>
    <row r="17" spans="1:7" ht="19.5" customHeight="1">
      <c r="A17" s="133" t="s">
        <v>75</v>
      </c>
      <c r="B17" s="62">
        <v>0</v>
      </c>
      <c r="C17" s="62">
        <v>0</v>
      </c>
      <c r="D17" s="134"/>
      <c r="E17" s="133" t="s">
        <v>2</v>
      </c>
      <c r="F17" s="135">
        <v>4500000</v>
      </c>
      <c r="G17" s="135">
        <v>7360000</v>
      </c>
    </row>
    <row r="18" spans="1:7" ht="15" customHeight="1">
      <c r="A18" s="133" t="s">
        <v>76</v>
      </c>
      <c r="B18" s="62">
        <v>1113000</v>
      </c>
      <c r="C18" s="62">
        <v>1970454</v>
      </c>
      <c r="D18" s="134"/>
      <c r="E18" s="133" t="s">
        <v>114</v>
      </c>
      <c r="F18" s="88">
        <v>52807624</v>
      </c>
      <c r="G18" s="88">
        <v>230068502</v>
      </c>
    </row>
    <row r="19" spans="1:7" ht="24.75" customHeight="1">
      <c r="A19" s="133"/>
      <c r="B19" s="62"/>
      <c r="C19" s="62"/>
      <c r="D19" s="134"/>
      <c r="E19" s="133" t="s">
        <v>2</v>
      </c>
      <c r="F19" s="52">
        <v>19963978</v>
      </c>
      <c r="G19" s="52">
        <v>13597398</v>
      </c>
    </row>
    <row r="20" spans="1:9" ht="24.75" customHeight="1">
      <c r="A20" s="133"/>
      <c r="B20" s="62"/>
      <c r="C20" s="62"/>
      <c r="D20" s="134"/>
      <c r="E20" s="133" t="s">
        <v>115</v>
      </c>
      <c r="F20" s="52">
        <v>0</v>
      </c>
      <c r="G20" s="52">
        <v>986300633</v>
      </c>
      <c r="I20" s="331"/>
    </row>
    <row r="21" spans="1:7" ht="24" customHeight="1">
      <c r="A21" s="15" t="s">
        <v>123</v>
      </c>
      <c r="B21" s="129">
        <f>SUM(B14:B19)</f>
        <v>590722132</v>
      </c>
      <c r="C21" s="129">
        <f>SUM(C14:C19)</f>
        <v>383402383</v>
      </c>
      <c r="D21" s="131"/>
      <c r="E21" s="15" t="s">
        <v>124</v>
      </c>
      <c r="F21" s="129">
        <f>SUM(F15+F16+F18+F20)</f>
        <v>800209969</v>
      </c>
      <c r="G21" s="129">
        <f>SUM(G15+G16+G18+G20)</f>
        <v>1431179009</v>
      </c>
    </row>
    <row r="22" spans="1:7" ht="12.75" customHeight="1">
      <c r="A22" s="17" t="s">
        <v>70</v>
      </c>
      <c r="B22" s="129"/>
      <c r="C22" s="129"/>
      <c r="D22" s="131"/>
      <c r="E22" s="17" t="s">
        <v>80</v>
      </c>
      <c r="F22" s="52"/>
      <c r="G22" s="52"/>
    </row>
    <row r="23" spans="1:7" ht="24" customHeight="1">
      <c r="A23" s="17" t="s">
        <v>130</v>
      </c>
      <c r="B23" s="133">
        <v>0</v>
      </c>
      <c r="C23" s="133">
        <v>60000000</v>
      </c>
      <c r="D23" s="134"/>
      <c r="E23" s="17" t="s">
        <v>120</v>
      </c>
      <c r="F23" s="52">
        <v>10000000</v>
      </c>
      <c r="G23" s="52">
        <v>16000000</v>
      </c>
    </row>
    <row r="24" spans="1:7" ht="24" customHeight="1">
      <c r="A24" s="17" t="s">
        <v>131</v>
      </c>
      <c r="B24" s="135">
        <v>0</v>
      </c>
      <c r="C24" s="135">
        <f>975000000+16221000-C11</f>
        <v>817521964</v>
      </c>
      <c r="D24" s="134"/>
      <c r="E24" s="17" t="s">
        <v>119</v>
      </c>
      <c r="F24" s="88"/>
      <c r="G24" s="88">
        <v>0</v>
      </c>
    </row>
    <row r="25" spans="1:7" ht="12.75" customHeight="1">
      <c r="A25" s="26"/>
      <c r="B25" s="135"/>
      <c r="C25" s="135"/>
      <c r="D25" s="134"/>
      <c r="E25" s="17"/>
      <c r="F25" s="88"/>
      <c r="G25" s="88"/>
    </row>
    <row r="26" spans="1:7" ht="12.75" customHeight="1">
      <c r="A26" s="26" t="s">
        <v>210</v>
      </c>
      <c r="B26" s="133">
        <v>0</v>
      </c>
      <c r="C26" s="133">
        <v>0</v>
      </c>
      <c r="D26" s="134"/>
      <c r="E26" s="17"/>
      <c r="F26" s="88"/>
      <c r="G26" s="88"/>
    </row>
    <row r="27" spans="1:7" ht="24.75" customHeight="1" thickBot="1">
      <c r="A27" s="140" t="s">
        <v>116</v>
      </c>
      <c r="B27" s="141">
        <f>SUM(B21:B26)</f>
        <v>590722132</v>
      </c>
      <c r="C27" s="141">
        <f>SUM(C21:C26)</f>
        <v>1260924347</v>
      </c>
      <c r="D27" s="134"/>
      <c r="E27" s="143" t="s">
        <v>117</v>
      </c>
      <c r="F27" s="141">
        <f>SUM(F21:F24)</f>
        <v>810209969</v>
      </c>
      <c r="G27" s="141">
        <f>SUM(G21:G24)</f>
        <v>1447179009</v>
      </c>
    </row>
    <row r="28" spans="1:7" ht="25.5" customHeight="1" thickBot="1">
      <c r="A28" s="144" t="s">
        <v>206</v>
      </c>
      <c r="B28" s="145">
        <f>SUM(B13+B27)</f>
        <v>2043098000</v>
      </c>
      <c r="C28" s="145">
        <f>SUM(C13+C27)</f>
        <v>2591961000</v>
      </c>
      <c r="D28" s="134"/>
      <c r="E28" s="144" t="s">
        <v>206</v>
      </c>
      <c r="F28" s="146">
        <f>SUM(F13+F27)</f>
        <v>2043098000</v>
      </c>
      <c r="G28" s="146">
        <f>SUM(G13+G27)</f>
        <v>2591961000</v>
      </c>
    </row>
    <row r="29" ht="12.75" customHeight="1">
      <c r="D29" s="134"/>
    </row>
    <row r="30" spans="1:7" s="3" customFormat="1" ht="22.5" customHeight="1">
      <c r="A30" s="7"/>
      <c r="B30" s="7"/>
      <c r="C30" s="1"/>
      <c r="D30" s="142"/>
      <c r="E30" s="7"/>
      <c r="F30" s="7"/>
      <c r="G30" s="1"/>
    </row>
    <row r="31" spans="1:7" s="3" customFormat="1" ht="19.5" customHeight="1">
      <c r="A31" s="7"/>
      <c r="B31" s="7"/>
      <c r="C31" s="1"/>
      <c r="D31" s="139"/>
      <c r="E31" s="7"/>
      <c r="F31" s="7"/>
      <c r="G31" s="1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79" r:id="rId1"/>
  <headerFooter alignWithMargins="0">
    <oddHeader>&amp;C&amp;"Times New Roman CE,Félkövér dőlt"ZALAKAROS VÁROS  ÖNKORMÁNYZATA ÉS INTÉZMÉNYEI
BEVÉTELEINEK  ÉS  KIADÁSAINAK   MÉRLEGE
2018-2019. ÉVEKBEN
&amp;R&amp;"Times New Roman CE,Félkövér dőlt"1. melléklet
Adatok Ft-ban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N5" sqref="N5"/>
    </sheetView>
  </sheetViews>
  <sheetFormatPr defaultColWidth="9.00390625" defaultRowHeight="12.75"/>
  <cols>
    <col min="1" max="1" width="7.375" style="76" customWidth="1"/>
    <col min="2" max="2" width="33.875" style="76" customWidth="1"/>
    <col min="3" max="3" width="9.875" style="76" customWidth="1"/>
    <col min="4" max="4" width="7.625" style="76" customWidth="1"/>
    <col min="5" max="5" width="12.00390625" style="76" customWidth="1"/>
    <col min="6" max="6" width="11.50390625" style="76" customWidth="1"/>
    <col min="7" max="7" width="13.00390625" style="76" customWidth="1"/>
    <col min="8" max="8" width="10.50390625" style="76" customWidth="1"/>
    <col min="9" max="9" width="11.00390625" style="76" customWidth="1"/>
    <col min="10" max="10" width="11.625" style="76" customWidth="1"/>
    <col min="11" max="11" width="11.00390625" style="76" customWidth="1"/>
    <col min="12" max="12" width="11.50390625" style="76" customWidth="1"/>
    <col min="13" max="13" width="10.625" style="76" customWidth="1"/>
    <col min="14" max="14" width="11.875" style="76" customWidth="1"/>
    <col min="15" max="16384" width="9.375" style="76" customWidth="1"/>
  </cols>
  <sheetData>
    <row r="1" spans="1:14" s="69" customFormat="1" ht="36.75" customHeight="1" thickBot="1">
      <c r="A1" s="379"/>
      <c r="B1" s="380" t="s">
        <v>389</v>
      </c>
      <c r="C1" s="383" t="s">
        <v>42</v>
      </c>
      <c r="D1" s="383" t="s">
        <v>43</v>
      </c>
      <c r="E1" s="383" t="s">
        <v>392</v>
      </c>
      <c r="F1" s="384" t="s">
        <v>44</v>
      </c>
      <c r="G1" s="384"/>
      <c r="H1" s="385" t="s">
        <v>394</v>
      </c>
      <c r="I1" s="385"/>
      <c r="J1" s="385" t="s">
        <v>395</v>
      </c>
      <c r="K1" s="385"/>
      <c r="L1" s="385" t="s">
        <v>396</v>
      </c>
      <c r="M1" s="385"/>
      <c r="N1" s="382" t="s">
        <v>45</v>
      </c>
    </row>
    <row r="2" spans="1:14" s="69" customFormat="1" ht="60.75" customHeight="1" thickBot="1">
      <c r="A2" s="379"/>
      <c r="B2" s="381"/>
      <c r="C2" s="383"/>
      <c r="D2" s="383"/>
      <c r="E2" s="383"/>
      <c r="F2" s="233" t="s">
        <v>388</v>
      </c>
      <c r="G2" s="234" t="s">
        <v>393</v>
      </c>
      <c r="H2" s="235" t="s">
        <v>46</v>
      </c>
      <c r="I2" s="236" t="s">
        <v>47</v>
      </c>
      <c r="J2" s="235" t="s">
        <v>48</v>
      </c>
      <c r="K2" s="236" t="s">
        <v>47</v>
      </c>
      <c r="L2" s="235" t="s">
        <v>48</v>
      </c>
      <c r="M2" s="236" t="s">
        <v>47</v>
      </c>
      <c r="N2" s="382"/>
    </row>
    <row r="3" spans="1:14" ht="39.75" customHeight="1">
      <c r="A3" s="70" t="s">
        <v>93</v>
      </c>
      <c r="B3" s="71" t="s">
        <v>390</v>
      </c>
      <c r="C3" s="72" t="s">
        <v>387</v>
      </c>
      <c r="D3" s="73">
        <v>2025</v>
      </c>
      <c r="E3" s="74">
        <v>100000000</v>
      </c>
      <c r="F3" s="75">
        <v>70000000</v>
      </c>
      <c r="G3" s="75">
        <v>0</v>
      </c>
      <c r="H3" s="75">
        <v>10000000</v>
      </c>
      <c r="I3" s="75">
        <v>1690000</v>
      </c>
      <c r="J3" s="75">
        <v>10000000</v>
      </c>
      <c r="K3" s="75">
        <v>1440000</v>
      </c>
      <c r="L3" s="75">
        <v>10000000</v>
      </c>
      <c r="M3" s="75">
        <v>1180000</v>
      </c>
      <c r="N3" s="75">
        <v>42170000</v>
      </c>
    </row>
    <row r="4" spans="1:14" ht="39.75" customHeight="1">
      <c r="A4" s="70" t="s">
        <v>92</v>
      </c>
      <c r="B4" s="71" t="s">
        <v>391</v>
      </c>
      <c r="C4" s="77" t="s">
        <v>49</v>
      </c>
      <c r="D4" s="77">
        <v>2028</v>
      </c>
      <c r="E4" s="74">
        <v>60000000</v>
      </c>
      <c r="F4" s="75">
        <v>0</v>
      </c>
      <c r="G4" s="75">
        <v>60000000</v>
      </c>
      <c r="H4" s="75">
        <v>6000000</v>
      </c>
      <c r="I4" s="75">
        <v>2257462</v>
      </c>
      <c r="J4" s="75">
        <v>6000000</v>
      </c>
      <c r="K4" s="75">
        <v>2022862</v>
      </c>
      <c r="L4" s="75">
        <v>6000000</v>
      </c>
      <c r="M4" s="75">
        <v>1788263</v>
      </c>
      <c r="N4" s="75">
        <v>47949039</v>
      </c>
    </row>
    <row r="5" spans="1:14" ht="39.75" customHeight="1">
      <c r="A5" s="237"/>
      <c r="B5" s="238" t="s">
        <v>133</v>
      </c>
      <c r="C5" s="239"/>
      <c r="D5" s="239"/>
      <c r="E5" s="240">
        <f aca="true" t="shared" si="0" ref="E5:N5">SUM(E3:E4)</f>
        <v>160000000</v>
      </c>
      <c r="F5" s="240">
        <f t="shared" si="0"/>
        <v>70000000</v>
      </c>
      <c r="G5" s="240">
        <f t="shared" si="0"/>
        <v>60000000</v>
      </c>
      <c r="H5" s="240">
        <f t="shared" si="0"/>
        <v>16000000</v>
      </c>
      <c r="I5" s="240">
        <f t="shared" si="0"/>
        <v>3947462</v>
      </c>
      <c r="J5" s="240">
        <f t="shared" si="0"/>
        <v>16000000</v>
      </c>
      <c r="K5" s="240">
        <f t="shared" si="0"/>
        <v>3462862</v>
      </c>
      <c r="L5" s="240">
        <f t="shared" si="0"/>
        <v>16000000</v>
      </c>
      <c r="M5" s="240">
        <f t="shared" si="0"/>
        <v>2968263</v>
      </c>
      <c r="N5" s="240">
        <f t="shared" si="0"/>
        <v>90119039</v>
      </c>
    </row>
    <row r="6" spans="2:10" ht="10.5" customHeight="1">
      <c r="B6" s="78"/>
      <c r="C6" s="78"/>
      <c r="D6" s="78"/>
      <c r="E6" s="78"/>
      <c r="F6" s="78"/>
      <c r="G6" s="78"/>
      <c r="H6" s="78"/>
      <c r="I6" s="78"/>
      <c r="J6" s="78"/>
    </row>
    <row r="7" spans="2:10" ht="19.5" customHeight="1">
      <c r="B7" s="78"/>
      <c r="C7" s="78"/>
      <c r="D7" s="78"/>
      <c r="E7" s="78"/>
      <c r="F7" s="78"/>
      <c r="G7" s="78"/>
      <c r="H7" s="78"/>
      <c r="I7" s="78"/>
      <c r="J7" s="78"/>
    </row>
    <row r="8" spans="2:10" ht="19.5" customHeight="1">
      <c r="B8" s="78"/>
      <c r="C8" s="78"/>
      <c r="D8" s="78"/>
      <c r="E8" s="78"/>
      <c r="F8" s="78"/>
      <c r="G8" s="78"/>
      <c r="H8" s="78"/>
      <c r="I8" s="78"/>
      <c r="J8" s="78"/>
    </row>
    <row r="9" spans="1:3" ht="36.75" customHeight="1">
      <c r="A9"/>
      <c r="B9"/>
      <c r="C9" s="79"/>
    </row>
    <row r="10" spans="1:13" ht="19.5" customHeight="1">
      <c r="A10"/>
      <c r="B10"/>
      <c r="C10"/>
      <c r="M10" s="76" t="s">
        <v>91</v>
      </c>
    </row>
    <row r="11" spans="1:3" ht="19.5" customHeight="1">
      <c r="A11"/>
      <c r="B11"/>
      <c r="C11" s="79"/>
    </row>
    <row r="12" spans="1:3" ht="19.5" customHeight="1">
      <c r="A12"/>
      <c r="B12"/>
      <c r="C12"/>
    </row>
    <row r="13" spans="1:3" ht="19.5" customHeight="1">
      <c r="A13"/>
      <c r="B13"/>
      <c r="C13" s="79"/>
    </row>
    <row r="14" spans="1:3" ht="19.5" customHeight="1">
      <c r="A14"/>
      <c r="B14"/>
      <c r="C14"/>
    </row>
    <row r="15" spans="1:3" ht="19.5" customHeight="1">
      <c r="A15"/>
      <c r="B15"/>
      <c r="C15" s="79"/>
    </row>
    <row r="16" spans="1:3" ht="19.5" customHeight="1">
      <c r="A16"/>
      <c r="B16"/>
      <c r="C16"/>
    </row>
    <row r="17" spans="1:3" ht="19.5" customHeight="1">
      <c r="A17"/>
      <c r="B17"/>
      <c r="C17" s="79"/>
    </row>
    <row r="18" spans="1:3" ht="19.5" customHeight="1">
      <c r="A18"/>
      <c r="B18"/>
      <c r="C18"/>
    </row>
    <row r="19" spans="1:3" ht="19.5" customHeight="1">
      <c r="A19"/>
      <c r="B19"/>
      <c r="C19" s="79"/>
    </row>
    <row r="20" spans="1:3" ht="19.5" customHeight="1">
      <c r="A20"/>
      <c r="B20"/>
      <c r="C20"/>
    </row>
    <row r="21" spans="1:3" ht="19.5" customHeight="1">
      <c r="A21"/>
      <c r="B21"/>
      <c r="C21" s="79"/>
    </row>
    <row r="22" ht="19.5" customHeight="1"/>
    <row r="23" spans="2:7" ht="19.5" customHeight="1">
      <c r="B23"/>
      <c r="C23"/>
      <c r="D23"/>
      <c r="E23"/>
      <c r="F23"/>
      <c r="G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0">
    <mergeCell ref="A1:A2"/>
    <mergeCell ref="B1:B2"/>
    <mergeCell ref="N1:N2"/>
    <mergeCell ref="C1:C2"/>
    <mergeCell ref="D1:D2"/>
    <mergeCell ref="E1:E2"/>
    <mergeCell ref="F1:G1"/>
    <mergeCell ref="H1:I1"/>
    <mergeCell ref="J1:K1"/>
    <mergeCell ref="L1:M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2019-2021. ÉVEKBEN&amp;R8. melléklet
Adatok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21"/>
  <sheetViews>
    <sheetView view="pageLayout" zoomScaleNormal="110" workbookViewId="0" topLeftCell="E4">
      <selection activeCell="M11" sqref="M11"/>
    </sheetView>
  </sheetViews>
  <sheetFormatPr defaultColWidth="4.375" defaultRowHeight="12.75"/>
  <cols>
    <col min="1" max="1" width="9.375" style="57" bestFit="1" customWidth="1"/>
    <col min="2" max="2" width="27.50390625" style="57" customWidth="1"/>
    <col min="3" max="3" width="13.625" style="61" customWidth="1"/>
    <col min="4" max="4" width="14.625" style="61" customWidth="1"/>
    <col min="5" max="6" width="13.625" style="61" customWidth="1"/>
    <col min="7" max="7" width="13.625" style="57" customWidth="1"/>
    <col min="8" max="8" width="13.50390625" style="57" customWidth="1"/>
    <col min="9" max="9" width="14.375" style="57" customWidth="1"/>
    <col min="10" max="10" width="14.625" style="57" customWidth="1"/>
    <col min="11" max="11" width="14.375" style="57" customWidth="1"/>
    <col min="12" max="12" width="14.625" style="57" customWidth="1"/>
    <col min="13" max="13" width="14.00390625" style="57" customWidth="1"/>
    <col min="14" max="14" width="12.625" style="57" customWidth="1"/>
    <col min="15" max="15" width="15.625" style="57" customWidth="1"/>
    <col min="16" max="255" width="10.625" style="57" customWidth="1"/>
    <col min="256" max="16384" width="4.375" style="57" customWidth="1"/>
  </cols>
  <sheetData>
    <row r="2" spans="1:15" ht="13.5">
      <c r="A2" s="387" t="s">
        <v>14</v>
      </c>
      <c r="B2" s="387" t="s">
        <v>156</v>
      </c>
      <c r="C2" s="388" t="s">
        <v>401</v>
      </c>
      <c r="D2" s="388"/>
      <c r="E2" s="388"/>
      <c r="F2" s="388"/>
      <c r="G2" s="388"/>
      <c r="H2" s="388"/>
      <c r="I2" s="388"/>
      <c r="J2" s="388" t="s">
        <v>405</v>
      </c>
      <c r="K2" s="388"/>
      <c r="L2" s="388"/>
      <c r="M2" s="388"/>
      <c r="N2" s="388"/>
      <c r="O2" s="388"/>
    </row>
    <row r="3" spans="1:15" ht="30" customHeight="1">
      <c r="A3" s="387"/>
      <c r="B3" s="387"/>
      <c r="C3" s="397" t="s">
        <v>157</v>
      </c>
      <c r="D3" s="397"/>
      <c r="E3" s="397"/>
      <c r="F3" s="397"/>
      <c r="G3" s="398"/>
      <c r="H3" s="398"/>
      <c r="I3" s="399" t="s">
        <v>400</v>
      </c>
      <c r="J3" s="391" t="s">
        <v>402</v>
      </c>
      <c r="K3" s="392"/>
      <c r="L3" s="391" t="s">
        <v>412</v>
      </c>
      <c r="M3" s="396"/>
      <c r="N3" s="392"/>
      <c r="O3" s="389" t="s">
        <v>404</v>
      </c>
    </row>
    <row r="4" spans="1:15" s="58" customFormat="1" ht="65.25" customHeight="1">
      <c r="A4" s="387"/>
      <c r="B4" s="387"/>
      <c r="C4" s="242" t="s">
        <v>407</v>
      </c>
      <c r="D4" s="393" t="s">
        <v>408</v>
      </c>
      <c r="E4" s="394"/>
      <c r="F4" s="394"/>
      <c r="G4" s="395"/>
      <c r="H4" s="242" t="s">
        <v>409</v>
      </c>
      <c r="I4" s="400"/>
      <c r="J4" s="242" t="s">
        <v>411</v>
      </c>
      <c r="K4" s="242" t="s">
        <v>410</v>
      </c>
      <c r="L4" s="248" t="s">
        <v>413</v>
      </c>
      <c r="M4" s="248" t="s">
        <v>414</v>
      </c>
      <c r="N4" s="257" t="s">
        <v>419</v>
      </c>
      <c r="O4" s="390"/>
    </row>
    <row r="5" spans="1:15" s="58" customFormat="1" ht="23.25" customHeight="1">
      <c r="A5" s="250"/>
      <c r="B5" s="250"/>
      <c r="C5" s="242"/>
      <c r="D5" s="242" t="s">
        <v>416</v>
      </c>
      <c r="E5" s="242" t="s">
        <v>415</v>
      </c>
      <c r="F5" s="242" t="s">
        <v>261</v>
      </c>
      <c r="G5" s="242" t="s">
        <v>403</v>
      </c>
      <c r="H5" s="242"/>
      <c r="I5" s="251"/>
      <c r="J5" s="242"/>
      <c r="K5" s="242"/>
      <c r="L5" s="248"/>
      <c r="M5" s="248"/>
      <c r="N5" s="256"/>
      <c r="O5" s="249"/>
    </row>
    <row r="6" spans="1:15" s="58" customFormat="1" ht="15" customHeight="1">
      <c r="A6" s="84"/>
      <c r="B6" s="87" t="s">
        <v>187</v>
      </c>
      <c r="C6" s="85"/>
      <c r="D6" s="85"/>
      <c r="E6" s="85"/>
      <c r="F6" s="85"/>
      <c r="G6" s="85"/>
      <c r="H6" s="85"/>
      <c r="I6" s="86"/>
      <c r="J6" s="244"/>
      <c r="K6" s="244"/>
      <c r="L6" s="244"/>
      <c r="M6" s="244"/>
      <c r="N6" s="244"/>
      <c r="O6" s="247"/>
    </row>
    <row r="7" spans="1:15" ht="16.5" customHeight="1">
      <c r="A7" s="82" t="s">
        <v>93</v>
      </c>
      <c r="B7" s="241" t="s">
        <v>397</v>
      </c>
      <c r="C7" s="83">
        <v>8036202</v>
      </c>
      <c r="D7" s="83">
        <v>87545056</v>
      </c>
      <c r="E7" s="83">
        <f>I7-G7-D7-C7</f>
        <v>1483408</v>
      </c>
      <c r="F7" s="83"/>
      <c r="G7" s="83">
        <v>23637165</v>
      </c>
      <c r="H7" s="83">
        <v>0</v>
      </c>
      <c r="I7" s="243">
        <v>120701831</v>
      </c>
      <c r="J7" s="245">
        <v>0</v>
      </c>
      <c r="K7" s="245">
        <v>79295728</v>
      </c>
      <c r="L7" s="245">
        <f>17768938-M7</f>
        <v>2435502</v>
      </c>
      <c r="M7" s="245">
        <v>15333436</v>
      </c>
      <c r="N7" s="245">
        <v>0</v>
      </c>
      <c r="O7" s="246">
        <f>SUM(J7:M7)</f>
        <v>97064666</v>
      </c>
    </row>
    <row r="8" spans="1:15" ht="26.25" customHeight="1">
      <c r="A8" s="82" t="s">
        <v>92</v>
      </c>
      <c r="B8" s="241" t="s">
        <v>398</v>
      </c>
      <c r="C8" s="60">
        <f>I8-E8-D8</f>
        <v>214459853</v>
      </c>
      <c r="D8" s="60">
        <v>1291756</v>
      </c>
      <c r="E8" s="60">
        <v>30203871</v>
      </c>
      <c r="F8" s="60"/>
      <c r="G8" s="60">
        <v>0</v>
      </c>
      <c r="H8" s="60">
        <v>0</v>
      </c>
      <c r="I8" s="243">
        <v>245955480</v>
      </c>
      <c r="J8" s="245">
        <v>233334763</v>
      </c>
      <c r="K8" s="245">
        <v>0</v>
      </c>
      <c r="L8" s="245">
        <v>0</v>
      </c>
      <c r="M8" s="245">
        <f>I8-J8</f>
        <v>12620717</v>
      </c>
      <c r="N8" s="245">
        <v>0</v>
      </c>
      <c r="O8" s="246">
        <f>SUM(J8:M8)</f>
        <v>245955480</v>
      </c>
    </row>
    <row r="9" spans="1:15" ht="16.5" customHeight="1">
      <c r="A9" s="82" t="s">
        <v>94</v>
      </c>
      <c r="B9" s="241" t="s">
        <v>281</v>
      </c>
      <c r="C9" s="60">
        <v>24640972</v>
      </c>
      <c r="D9" s="60">
        <v>5700014</v>
      </c>
      <c r="E9" s="60">
        <v>27000</v>
      </c>
      <c r="F9" s="60"/>
      <c r="G9" s="60">
        <v>0</v>
      </c>
      <c r="H9" s="60">
        <v>0</v>
      </c>
      <c r="I9" s="243">
        <f>C9+D9+E9+G9+H9</f>
        <v>30367986</v>
      </c>
      <c r="J9" s="245">
        <v>6765229</v>
      </c>
      <c r="K9" s="245">
        <f>27060917-J9</f>
        <v>20295688</v>
      </c>
      <c r="L9" s="245">
        <f>I9-J9-K9</f>
        <v>3307069</v>
      </c>
      <c r="M9" s="245"/>
      <c r="N9" s="245">
        <v>0</v>
      </c>
      <c r="O9" s="246">
        <f>SUM(J9:M9)</f>
        <v>30367986</v>
      </c>
    </row>
    <row r="10" spans="1:15" ht="40.5" customHeight="1">
      <c r="A10" s="82" t="s">
        <v>95</v>
      </c>
      <c r="B10" s="241" t="s">
        <v>399</v>
      </c>
      <c r="C10" s="60">
        <v>11684317</v>
      </c>
      <c r="D10" s="60">
        <v>16317057</v>
      </c>
      <c r="E10" s="60">
        <v>0</v>
      </c>
      <c r="F10" s="60">
        <v>4598185</v>
      </c>
      <c r="G10" s="60">
        <v>0</v>
      </c>
      <c r="H10" s="60">
        <v>0</v>
      </c>
      <c r="I10" s="243">
        <v>32599559</v>
      </c>
      <c r="J10" s="245">
        <v>14258925</v>
      </c>
      <c r="K10" s="245">
        <v>0</v>
      </c>
      <c r="L10" s="245">
        <v>0</v>
      </c>
      <c r="M10" s="245">
        <f>I10-J10</f>
        <v>18340634</v>
      </c>
      <c r="N10" s="245">
        <v>0</v>
      </c>
      <c r="O10" s="246">
        <f>SUM(J10:M10)</f>
        <v>32599559</v>
      </c>
    </row>
    <row r="11" spans="1:15" ht="26.25" customHeight="1">
      <c r="A11" s="82" t="s">
        <v>86</v>
      </c>
      <c r="B11" s="241" t="s">
        <v>406</v>
      </c>
      <c r="C11" s="60">
        <v>2722500</v>
      </c>
      <c r="D11" s="60">
        <v>174500387</v>
      </c>
      <c r="E11" s="60">
        <v>0</v>
      </c>
      <c r="F11" s="60"/>
      <c r="G11" s="60">
        <v>28530463</v>
      </c>
      <c r="H11" s="60">
        <v>0</v>
      </c>
      <c r="I11" s="243">
        <v>205753350</v>
      </c>
      <c r="J11" s="245">
        <v>0</v>
      </c>
      <c r="K11" s="245">
        <v>103334259</v>
      </c>
      <c r="L11" s="245">
        <v>677207</v>
      </c>
      <c r="M11" s="245">
        <v>58105345</v>
      </c>
      <c r="N11" s="245">
        <v>0</v>
      </c>
      <c r="O11" s="246">
        <f>SUM(J11:M11)</f>
        <v>162116811</v>
      </c>
    </row>
    <row r="12" spans="1:15" ht="24" customHeight="1">
      <c r="A12" s="59"/>
      <c r="B12" s="252" t="s">
        <v>336</v>
      </c>
      <c r="C12" s="253">
        <f aca="true" t="shared" si="0" ref="C12:I12">SUM(C7:C11)</f>
        <v>261543844</v>
      </c>
      <c r="D12" s="253">
        <f t="shared" si="0"/>
        <v>285354270</v>
      </c>
      <c r="E12" s="253">
        <f t="shared" si="0"/>
        <v>31714279</v>
      </c>
      <c r="F12" s="253">
        <f t="shared" si="0"/>
        <v>4598185</v>
      </c>
      <c r="G12" s="253">
        <f t="shared" si="0"/>
        <v>52167628</v>
      </c>
      <c r="H12" s="253">
        <f t="shared" si="0"/>
        <v>0</v>
      </c>
      <c r="I12" s="253">
        <f t="shared" si="0"/>
        <v>635378206</v>
      </c>
      <c r="J12" s="253">
        <f aca="true" t="shared" si="1" ref="J12:O12">SUM(J7:J11)</f>
        <v>254358917</v>
      </c>
      <c r="K12" s="253">
        <f t="shared" si="1"/>
        <v>202925675</v>
      </c>
      <c r="L12" s="253">
        <f t="shared" si="1"/>
        <v>6419778</v>
      </c>
      <c r="M12" s="253">
        <f t="shared" si="1"/>
        <v>104400132</v>
      </c>
      <c r="N12" s="253">
        <f t="shared" si="1"/>
        <v>0</v>
      </c>
      <c r="O12" s="253">
        <f t="shared" si="1"/>
        <v>568104502</v>
      </c>
    </row>
    <row r="13" spans="1:15" ht="28.5" customHeight="1">
      <c r="A13" s="59"/>
      <c r="B13" s="258" t="s">
        <v>420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5" ht="20.25" customHeight="1">
      <c r="A14" s="59" t="s">
        <v>93</v>
      </c>
      <c r="B14" s="81" t="s">
        <v>417</v>
      </c>
      <c r="C14" s="245">
        <v>14079175</v>
      </c>
      <c r="D14" s="245">
        <v>13597398</v>
      </c>
      <c r="E14" s="245">
        <f>13769910-D14</f>
        <v>172512</v>
      </c>
      <c r="F14" s="245">
        <v>0</v>
      </c>
      <c r="G14" s="245">
        <v>0</v>
      </c>
      <c r="H14" s="245">
        <v>0</v>
      </c>
      <c r="I14" s="245">
        <f>SUM(C14:H14)</f>
        <v>27849085</v>
      </c>
      <c r="J14" s="245">
        <v>19963948</v>
      </c>
      <c r="K14" s="245">
        <v>0</v>
      </c>
      <c r="L14" s="245">
        <v>0</v>
      </c>
      <c r="M14" s="245">
        <f>I14-J14</f>
        <v>7885137</v>
      </c>
      <c r="N14" s="245">
        <v>0</v>
      </c>
      <c r="O14" s="253">
        <f>SUM(J14:N14)</f>
        <v>27849085</v>
      </c>
    </row>
    <row r="15" spans="1:15" ht="24.75" customHeight="1">
      <c r="A15" s="59"/>
      <c r="B15" s="254" t="s">
        <v>418</v>
      </c>
      <c r="C15" s="255">
        <f>C14</f>
        <v>14079175</v>
      </c>
      <c r="D15" s="255">
        <f aca="true" t="shared" si="2" ref="D15:I15">D14</f>
        <v>13597398</v>
      </c>
      <c r="E15" s="255">
        <f t="shared" si="2"/>
        <v>172512</v>
      </c>
      <c r="F15" s="255">
        <f t="shared" si="2"/>
        <v>0</v>
      </c>
      <c r="G15" s="255">
        <f t="shared" si="2"/>
        <v>0</v>
      </c>
      <c r="H15" s="255">
        <f t="shared" si="2"/>
        <v>0</v>
      </c>
      <c r="I15" s="255">
        <f t="shared" si="2"/>
        <v>27849085</v>
      </c>
      <c r="J15" s="255">
        <f aca="true" t="shared" si="3" ref="J15:O15">J14</f>
        <v>19963948</v>
      </c>
      <c r="K15" s="255">
        <f t="shared" si="3"/>
        <v>0</v>
      </c>
      <c r="L15" s="255">
        <f t="shared" si="3"/>
        <v>0</v>
      </c>
      <c r="M15" s="255">
        <f t="shared" si="3"/>
        <v>7885137</v>
      </c>
      <c r="N15" s="255">
        <f t="shared" si="3"/>
        <v>0</v>
      </c>
      <c r="O15" s="255">
        <f t="shared" si="3"/>
        <v>27849085</v>
      </c>
    </row>
    <row r="16" spans="1:15" ht="22.5" customHeight="1">
      <c r="A16" s="80"/>
      <c r="B16" s="252" t="s">
        <v>109</v>
      </c>
      <c r="C16" s="255">
        <f aca="true" t="shared" si="4" ref="C16:I16">SUM(C12+C15)</f>
        <v>275623019</v>
      </c>
      <c r="D16" s="255">
        <f t="shared" si="4"/>
        <v>298951668</v>
      </c>
      <c r="E16" s="255">
        <f t="shared" si="4"/>
        <v>31886791</v>
      </c>
      <c r="F16" s="255">
        <f t="shared" si="4"/>
        <v>4598185</v>
      </c>
      <c r="G16" s="255">
        <f t="shared" si="4"/>
        <v>52167628</v>
      </c>
      <c r="H16" s="255">
        <f t="shared" si="4"/>
        <v>0</v>
      </c>
      <c r="I16" s="255">
        <f t="shared" si="4"/>
        <v>663227291</v>
      </c>
      <c r="J16" s="255">
        <f aca="true" t="shared" si="5" ref="J16:O16">SUM(J12+J15)</f>
        <v>274322865</v>
      </c>
      <c r="K16" s="255">
        <f t="shared" si="5"/>
        <v>202925675</v>
      </c>
      <c r="L16" s="255">
        <f t="shared" si="5"/>
        <v>6419778</v>
      </c>
      <c r="M16" s="255">
        <f t="shared" si="5"/>
        <v>112285269</v>
      </c>
      <c r="N16" s="255">
        <f t="shared" si="5"/>
        <v>0</v>
      </c>
      <c r="O16" s="255">
        <f t="shared" si="5"/>
        <v>595953587</v>
      </c>
    </row>
    <row r="19" spans="1:15" ht="12.75">
      <c r="A19" s="386" t="s">
        <v>501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</row>
    <row r="20" spans="1:15" ht="12.75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2.75">
      <c r="A21" s="386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</row>
  </sheetData>
  <sheetProtection/>
  <mergeCells count="11">
    <mergeCell ref="I3:I4"/>
    <mergeCell ref="A19:O21"/>
    <mergeCell ref="A2:A4"/>
    <mergeCell ref="B2:B4"/>
    <mergeCell ref="C2:I2"/>
    <mergeCell ref="O3:O4"/>
    <mergeCell ref="J2:O2"/>
    <mergeCell ref="J3:K3"/>
    <mergeCell ref="D4:G4"/>
    <mergeCell ref="L3:N3"/>
    <mergeCell ref="C3:H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&amp;C&amp;"Times New Roman CE,Félkövér dőlt"&amp;12Zalakaros Város Önkormányzata Európai Uniós és hazai támogatással 
megvalósuló projekjei  2019. évben&amp;R&amp;"Times New Roman CE,Dőlt"&amp;11 9. melléklet
adatok Ft-ban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"/>
  <sheetViews>
    <sheetView view="pageLayout" workbookViewId="0" topLeftCell="A2">
      <selection activeCell="G18" sqref="G18"/>
    </sheetView>
  </sheetViews>
  <sheetFormatPr defaultColWidth="9.00390625" defaultRowHeight="12.75"/>
  <cols>
    <col min="1" max="1" width="46.125" style="0" customWidth="1"/>
    <col min="2" max="2" width="13.50390625" style="0" customWidth="1"/>
    <col min="3" max="3" width="13.875" style="0" customWidth="1"/>
    <col min="4" max="4" width="13.00390625" style="0" customWidth="1"/>
    <col min="5" max="5" width="9.875" style="0" customWidth="1"/>
    <col min="6" max="6" width="12.875" style="0" customWidth="1"/>
    <col min="8" max="8" width="15.50390625" style="0" customWidth="1"/>
    <col min="9" max="9" width="12.50390625" style="0" customWidth="1"/>
    <col min="10" max="10" width="10.625" style="0" customWidth="1"/>
    <col min="11" max="11" width="11.375" style="0" customWidth="1"/>
    <col min="12" max="12" width="41.375" style="0" customWidth="1"/>
    <col min="13" max="14" width="11.50390625" style="0" customWidth="1"/>
    <col min="15" max="15" width="13.125" style="0" customWidth="1"/>
    <col min="17" max="17" width="12.875" style="0" customWidth="1"/>
    <col min="19" max="19" width="14.875" style="0" customWidth="1"/>
    <col min="20" max="20" width="13.00390625" style="0" customWidth="1"/>
    <col min="21" max="21" width="11.50390625" style="0" customWidth="1"/>
    <col min="22" max="22" width="10.625" style="0" customWidth="1"/>
  </cols>
  <sheetData>
    <row r="2" spans="1:11" ht="51">
      <c r="A2" s="300" t="s">
        <v>421</v>
      </c>
      <c r="B2" s="301" t="s">
        <v>442</v>
      </c>
      <c r="C2" s="301" t="s">
        <v>422</v>
      </c>
      <c r="D2" s="301" t="s">
        <v>423</v>
      </c>
      <c r="E2" s="301" t="s">
        <v>424</v>
      </c>
      <c r="F2" s="301" t="s">
        <v>425</v>
      </c>
      <c r="G2" s="301" t="s">
        <v>426</v>
      </c>
      <c r="H2" s="301" t="s">
        <v>427</v>
      </c>
      <c r="I2" s="301" t="s">
        <v>428</v>
      </c>
      <c r="J2" s="301" t="s">
        <v>125</v>
      </c>
      <c r="K2" s="301" t="s">
        <v>443</v>
      </c>
    </row>
    <row r="3" spans="1:11" ht="12.75">
      <c r="A3" s="263" t="s">
        <v>429</v>
      </c>
      <c r="B3" s="304"/>
      <c r="C3" s="260"/>
      <c r="D3" s="260"/>
      <c r="E3" s="260"/>
      <c r="F3" s="260"/>
      <c r="G3" s="260"/>
      <c r="H3" s="260"/>
      <c r="I3" s="260"/>
      <c r="J3" s="260"/>
      <c r="K3" s="304"/>
    </row>
    <row r="4" spans="1:11" ht="12.75">
      <c r="A4" s="264" t="s">
        <v>430</v>
      </c>
      <c r="B4" s="304">
        <v>5</v>
      </c>
      <c r="C4" s="260"/>
      <c r="D4" s="260"/>
      <c r="E4" s="260"/>
      <c r="F4" s="260"/>
      <c r="G4" s="260">
        <v>2</v>
      </c>
      <c r="H4" s="260">
        <v>1</v>
      </c>
      <c r="I4" s="260"/>
      <c r="J4" s="260">
        <v>2</v>
      </c>
      <c r="K4" s="304">
        <f aca="true" t="shared" si="0" ref="K4:K9">SUM(C4:J4)</f>
        <v>5</v>
      </c>
    </row>
    <row r="5" spans="1:11" ht="12.75">
      <c r="A5" s="264" t="s">
        <v>431</v>
      </c>
      <c r="B5" s="304">
        <v>1</v>
      </c>
      <c r="C5" s="260"/>
      <c r="D5" s="260"/>
      <c r="E5" s="260"/>
      <c r="F5" s="260"/>
      <c r="G5" s="260">
        <v>1</v>
      </c>
      <c r="H5" s="260"/>
      <c r="I5" s="260"/>
      <c r="J5" s="260"/>
      <c r="K5" s="304">
        <f t="shared" si="0"/>
        <v>1</v>
      </c>
    </row>
    <row r="6" spans="1:11" ht="12.75">
      <c r="A6" s="264" t="s">
        <v>432</v>
      </c>
      <c r="B6" s="304">
        <v>1</v>
      </c>
      <c r="C6" s="260"/>
      <c r="D6" s="260"/>
      <c r="E6" s="260"/>
      <c r="F6" s="260"/>
      <c r="G6" s="260">
        <v>1</v>
      </c>
      <c r="H6" s="260"/>
      <c r="I6" s="260"/>
      <c r="J6" s="260"/>
      <c r="K6" s="304">
        <f t="shared" si="0"/>
        <v>1</v>
      </c>
    </row>
    <row r="7" spans="1:11" ht="12.75">
      <c r="A7" s="264" t="s">
        <v>433</v>
      </c>
      <c r="B7" s="304">
        <v>1</v>
      </c>
      <c r="C7" s="260"/>
      <c r="D7" s="260"/>
      <c r="E7" s="260"/>
      <c r="F7" s="260"/>
      <c r="G7" s="260">
        <v>1</v>
      </c>
      <c r="H7" s="260"/>
      <c r="I7" s="260"/>
      <c r="J7" s="260"/>
      <c r="K7" s="304">
        <f t="shared" si="0"/>
        <v>1</v>
      </c>
    </row>
    <row r="8" spans="1:11" ht="12.75">
      <c r="A8" s="302" t="s">
        <v>187</v>
      </c>
      <c r="B8" s="303">
        <f aca="true" t="shared" si="1" ref="B8:J8">SUM(B4:B7)</f>
        <v>8</v>
      </c>
      <c r="C8" s="303">
        <f t="shared" si="1"/>
        <v>0</v>
      </c>
      <c r="D8" s="303">
        <f t="shared" si="1"/>
        <v>0</v>
      </c>
      <c r="E8" s="303">
        <f t="shared" si="1"/>
        <v>0</v>
      </c>
      <c r="F8" s="303">
        <f t="shared" si="1"/>
        <v>0</v>
      </c>
      <c r="G8" s="303">
        <f t="shared" si="1"/>
        <v>5</v>
      </c>
      <c r="H8" s="303">
        <f t="shared" si="1"/>
        <v>1</v>
      </c>
      <c r="I8" s="303">
        <f t="shared" si="1"/>
        <v>0</v>
      </c>
      <c r="J8" s="303">
        <f t="shared" si="1"/>
        <v>2</v>
      </c>
      <c r="K8" s="304">
        <f t="shared" si="0"/>
        <v>8</v>
      </c>
    </row>
    <row r="9" spans="1:11" ht="12.75">
      <c r="A9" s="305" t="s">
        <v>434</v>
      </c>
      <c r="B9" s="306">
        <v>21</v>
      </c>
      <c r="C9" s="306">
        <v>21</v>
      </c>
      <c r="D9" s="306"/>
      <c r="E9" s="306"/>
      <c r="F9" s="306"/>
      <c r="G9" s="306"/>
      <c r="H9" s="306"/>
      <c r="I9" s="306"/>
      <c r="J9" s="306"/>
      <c r="K9" s="304">
        <f t="shared" si="0"/>
        <v>21</v>
      </c>
    </row>
    <row r="10" spans="1:11" ht="12.75">
      <c r="A10" s="263" t="s">
        <v>435</v>
      </c>
      <c r="B10" s="304"/>
      <c r="C10" s="260"/>
      <c r="D10" s="260"/>
      <c r="E10" s="260"/>
      <c r="F10" s="260"/>
      <c r="G10" s="260"/>
      <c r="H10" s="260"/>
      <c r="I10" s="260"/>
      <c r="J10" s="260"/>
      <c r="K10" s="304"/>
    </row>
    <row r="11" spans="1:11" ht="12.75">
      <c r="A11" s="264" t="s">
        <v>436</v>
      </c>
      <c r="B11" s="304">
        <v>14</v>
      </c>
      <c r="C11" s="260"/>
      <c r="D11" s="260">
        <v>7</v>
      </c>
      <c r="E11" s="260"/>
      <c r="F11" s="260"/>
      <c r="G11" s="260">
        <v>4</v>
      </c>
      <c r="H11" s="260"/>
      <c r="I11" s="260">
        <v>1</v>
      </c>
      <c r="J11" s="260">
        <v>1.7</v>
      </c>
      <c r="K11" s="304">
        <f>SUM(D11:J11)</f>
        <v>13.7</v>
      </c>
    </row>
    <row r="12" spans="1:11" ht="12.75">
      <c r="A12" s="264" t="s">
        <v>437</v>
      </c>
      <c r="B12" s="304">
        <v>6</v>
      </c>
      <c r="C12" s="260"/>
      <c r="D12" s="260"/>
      <c r="E12" s="260">
        <v>4</v>
      </c>
      <c r="F12" s="260"/>
      <c r="G12" s="260">
        <v>2</v>
      </c>
      <c r="H12" s="260"/>
      <c r="I12" s="260"/>
      <c r="J12" s="260">
        <v>0</v>
      </c>
      <c r="K12" s="304">
        <f>SUM(D12:J12)</f>
        <v>6</v>
      </c>
    </row>
    <row r="13" spans="1:11" ht="12.75">
      <c r="A13" s="264" t="s">
        <v>438</v>
      </c>
      <c r="B13" s="304">
        <v>7</v>
      </c>
      <c r="C13" s="260"/>
      <c r="D13" s="260"/>
      <c r="E13" s="260"/>
      <c r="F13" s="260"/>
      <c r="G13" s="260">
        <v>2</v>
      </c>
      <c r="H13" s="260"/>
      <c r="I13" s="260">
        <v>1</v>
      </c>
      <c r="J13" s="260">
        <v>4</v>
      </c>
      <c r="K13" s="304">
        <f>SUM(D13:J13)</f>
        <v>7</v>
      </c>
    </row>
    <row r="14" spans="1:11" ht="12.75">
      <c r="A14" s="308" t="s">
        <v>253</v>
      </c>
      <c r="B14" s="303">
        <f aca="true" t="shared" si="2" ref="B14:G14">SUM(B10:B13)</f>
        <v>27</v>
      </c>
      <c r="C14" s="303">
        <f t="shared" si="2"/>
        <v>0</v>
      </c>
      <c r="D14" s="303">
        <f t="shared" si="2"/>
        <v>7</v>
      </c>
      <c r="E14" s="303">
        <f t="shared" si="2"/>
        <v>4</v>
      </c>
      <c r="F14" s="303">
        <f t="shared" si="2"/>
        <v>0</v>
      </c>
      <c r="G14" s="303">
        <f t="shared" si="2"/>
        <v>8</v>
      </c>
      <c r="H14" s="303"/>
      <c r="I14" s="303">
        <f>SUM(I10:I13)</f>
        <v>2</v>
      </c>
      <c r="J14" s="303">
        <f>SUM(J10:J13)</f>
        <v>5.7</v>
      </c>
      <c r="K14" s="303">
        <f>SUM(K10:K13)</f>
        <v>26.7</v>
      </c>
    </row>
    <row r="15" spans="1:11" ht="12.75">
      <c r="A15" s="265" t="s">
        <v>320</v>
      </c>
      <c r="B15" s="306"/>
      <c r="C15" s="261"/>
      <c r="D15" s="261"/>
      <c r="E15" s="261"/>
      <c r="F15" s="261"/>
      <c r="G15" s="261"/>
      <c r="H15" s="261"/>
      <c r="I15" s="261"/>
      <c r="J15" s="261"/>
      <c r="K15" s="306"/>
    </row>
    <row r="16" spans="1:11" ht="12.75">
      <c r="A16" s="266" t="s">
        <v>439</v>
      </c>
      <c r="B16" s="307">
        <v>0.6</v>
      </c>
      <c r="C16" s="262"/>
      <c r="D16" s="262"/>
      <c r="E16" s="262"/>
      <c r="F16" s="260">
        <v>0.6</v>
      </c>
      <c r="G16" s="262"/>
      <c r="H16" s="262"/>
      <c r="I16" s="262"/>
      <c r="J16" s="262"/>
      <c r="K16" s="304">
        <f>SUM(D16:J16)</f>
        <v>0.6</v>
      </c>
    </row>
    <row r="17" spans="1:11" ht="12.75">
      <c r="A17" s="266" t="s">
        <v>440</v>
      </c>
      <c r="B17" s="307">
        <v>4</v>
      </c>
      <c r="C17" s="262"/>
      <c r="D17" s="262"/>
      <c r="E17" s="262"/>
      <c r="F17" s="260"/>
      <c r="G17" s="262">
        <v>3.4</v>
      </c>
      <c r="H17" s="262"/>
      <c r="I17" s="262"/>
      <c r="J17" s="262">
        <v>1</v>
      </c>
      <c r="K17" s="304">
        <f>SUM(D17:J17)</f>
        <v>4.4</v>
      </c>
    </row>
    <row r="18" spans="1:11" ht="12.75">
      <c r="A18" s="303" t="s">
        <v>420</v>
      </c>
      <c r="B18" s="303">
        <f aca="true" t="shared" si="3" ref="B18:G18">B16+B17</f>
        <v>4.6</v>
      </c>
      <c r="C18" s="303">
        <f t="shared" si="3"/>
        <v>0</v>
      </c>
      <c r="D18" s="303">
        <f t="shared" si="3"/>
        <v>0</v>
      </c>
      <c r="E18" s="303">
        <f t="shared" si="3"/>
        <v>0</v>
      </c>
      <c r="F18" s="303">
        <f t="shared" si="3"/>
        <v>0.6</v>
      </c>
      <c r="G18" s="303">
        <f t="shared" si="3"/>
        <v>3.4</v>
      </c>
      <c r="H18" s="303"/>
      <c r="I18" s="303">
        <f>I16+I17</f>
        <v>0</v>
      </c>
      <c r="J18" s="303">
        <f>J16+J17</f>
        <v>1</v>
      </c>
      <c r="K18" s="303">
        <f>K16+K17</f>
        <v>5</v>
      </c>
    </row>
    <row r="19" spans="1:11" ht="12.75">
      <c r="A19" s="306" t="s">
        <v>441</v>
      </c>
      <c r="B19" s="306">
        <f aca="true" t="shared" si="4" ref="B19:G19">SUM(B14+B9+B8+B18)</f>
        <v>60.6</v>
      </c>
      <c r="C19" s="306">
        <f t="shared" si="4"/>
        <v>21</v>
      </c>
      <c r="D19" s="306">
        <f t="shared" si="4"/>
        <v>7</v>
      </c>
      <c r="E19" s="306">
        <f t="shared" si="4"/>
        <v>4</v>
      </c>
      <c r="F19" s="306">
        <f t="shared" si="4"/>
        <v>0.6</v>
      </c>
      <c r="G19" s="306">
        <f t="shared" si="4"/>
        <v>16.4</v>
      </c>
      <c r="H19" s="306">
        <f>G8+H14+H18</f>
        <v>5</v>
      </c>
      <c r="I19" s="306">
        <f>SUM(I14+I9+I8+I18)</f>
        <v>2</v>
      </c>
      <c r="J19" s="306">
        <f>SUM(J14+J9+J8+J18)</f>
        <v>8.7</v>
      </c>
      <c r="K19" s="306">
        <f>SUM(K14+K9+K8+K18)</f>
        <v>60.7</v>
      </c>
    </row>
  </sheetData>
  <sheetProtection/>
  <printOptions/>
  <pageMargins left="0.7" right="0.7" top="0.75" bottom="0.75" header="0.3" footer="0.3"/>
  <pageSetup horizontalDpi="300" verticalDpi="300" orientation="landscape" paperSize="9" scale="87" r:id="rId1"/>
  <headerFooter>
    <oddHeader>&amp;C&amp;"Times New Roman CE,Félkövér dőlt"ZALAKAROS VÁROS ÖNKORMÁNYZATA ÉS KÖLTSÉGVETÉSI SZERVEI
 LÉTSZÁMÁNAK ALAKULÁSA 2019.ÉVBEN&amp;R10. melléklet
adatok fő-ben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view="pageLayout" workbookViewId="0" topLeftCell="A7">
      <selection activeCell="L11" sqref="L11"/>
    </sheetView>
  </sheetViews>
  <sheetFormatPr defaultColWidth="10.625" defaultRowHeight="12.75"/>
  <cols>
    <col min="1" max="1" width="9.375" style="89" customWidth="1"/>
    <col min="2" max="2" width="32.00390625" style="89" customWidth="1"/>
    <col min="3" max="3" width="17.375" style="89" customWidth="1"/>
    <col min="4" max="4" width="1.625" style="89" hidden="1" customWidth="1"/>
    <col min="5" max="5" width="18.375" style="89" customWidth="1"/>
    <col min="6" max="6" width="10.625" style="89" customWidth="1"/>
    <col min="7" max="7" width="13.50390625" style="89" customWidth="1"/>
    <col min="8" max="8" width="14.625" style="89" customWidth="1"/>
    <col min="9" max="10" width="10.625" style="89" customWidth="1"/>
    <col min="11" max="11" width="14.00390625" style="89" customWidth="1"/>
    <col min="12" max="16384" width="10.625" style="89" customWidth="1"/>
  </cols>
  <sheetData>
    <row r="1" spans="1:11" ht="12.75">
      <c r="A1" s="410" t="s">
        <v>444</v>
      </c>
      <c r="B1" s="411" t="s">
        <v>445</v>
      </c>
      <c r="C1" s="411"/>
      <c r="D1" s="411"/>
      <c r="E1" s="412" t="s">
        <v>446</v>
      </c>
      <c r="F1" s="412"/>
      <c r="G1" s="412"/>
      <c r="H1" s="412" t="s">
        <v>447</v>
      </c>
      <c r="I1" s="412"/>
      <c r="J1" s="412"/>
      <c r="K1" s="311" t="s">
        <v>135</v>
      </c>
    </row>
    <row r="2" spans="1:11" ht="41.25" customHeight="1">
      <c r="A2" s="410"/>
      <c r="B2" s="411"/>
      <c r="C2" s="411"/>
      <c r="D2" s="411"/>
      <c r="E2" s="411" t="s">
        <v>448</v>
      </c>
      <c r="F2" s="411" t="s">
        <v>449</v>
      </c>
      <c r="G2" s="411" t="s">
        <v>450</v>
      </c>
      <c r="H2" s="411" t="s">
        <v>448</v>
      </c>
      <c r="I2" s="411" t="s">
        <v>449</v>
      </c>
      <c r="J2" s="411" t="s">
        <v>450</v>
      </c>
      <c r="K2" s="406" t="s">
        <v>451</v>
      </c>
    </row>
    <row r="3" spans="1:11" ht="31.5" customHeight="1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06"/>
    </row>
    <row r="4" spans="1:11" ht="32.25" customHeight="1">
      <c r="A4" s="267" t="s">
        <v>277</v>
      </c>
      <c r="B4" s="407" t="s">
        <v>452</v>
      </c>
      <c r="C4" s="408"/>
      <c r="D4" s="409"/>
      <c r="E4" s="270"/>
      <c r="F4" s="270"/>
      <c r="G4" s="270"/>
      <c r="H4" s="270"/>
      <c r="I4" s="270"/>
      <c r="J4" s="270"/>
      <c r="K4" s="310"/>
    </row>
    <row r="5" spans="1:11" ht="69" customHeight="1">
      <c r="A5" s="268" t="s">
        <v>363</v>
      </c>
      <c r="B5" s="401" t="s">
        <v>453</v>
      </c>
      <c r="C5" s="401"/>
      <c r="D5" s="401"/>
      <c r="E5" s="271" t="s">
        <v>468</v>
      </c>
      <c r="F5" s="282" t="s">
        <v>454</v>
      </c>
      <c r="G5" s="272">
        <v>6397160</v>
      </c>
      <c r="H5" s="273" t="s">
        <v>455</v>
      </c>
      <c r="I5" s="273" t="s">
        <v>455</v>
      </c>
      <c r="J5" s="273"/>
      <c r="K5" s="277">
        <f>J5+G5</f>
        <v>6397160</v>
      </c>
    </row>
    <row r="6" spans="1:11" ht="33.75" customHeight="1">
      <c r="A6" s="268" t="s">
        <v>365</v>
      </c>
      <c r="B6" s="401" t="s">
        <v>456</v>
      </c>
      <c r="C6" s="401"/>
      <c r="D6" s="401"/>
      <c r="E6" s="273" t="s">
        <v>455</v>
      </c>
      <c r="F6" s="273" t="s">
        <v>455</v>
      </c>
      <c r="G6" s="273" t="s">
        <v>455</v>
      </c>
      <c r="H6" s="273" t="s">
        <v>455</v>
      </c>
      <c r="I6" s="273" t="s">
        <v>455</v>
      </c>
      <c r="J6" s="273" t="s">
        <v>455</v>
      </c>
      <c r="K6" s="312" t="s">
        <v>455</v>
      </c>
    </row>
    <row r="7" spans="1:11" ht="17.25" customHeight="1">
      <c r="A7" s="268" t="s">
        <v>367</v>
      </c>
      <c r="B7" s="401" t="s">
        <v>457</v>
      </c>
      <c r="C7" s="401"/>
      <c r="D7" s="401"/>
      <c r="E7" s="273" t="s">
        <v>483</v>
      </c>
      <c r="F7" s="309">
        <v>0.3</v>
      </c>
      <c r="G7" s="272">
        <v>10703850</v>
      </c>
      <c r="H7" s="273" t="s">
        <v>455</v>
      </c>
      <c r="I7" s="273" t="s">
        <v>455</v>
      </c>
      <c r="J7" s="273" t="s">
        <v>455</v>
      </c>
      <c r="K7" s="277">
        <f>G7</f>
        <v>10703850</v>
      </c>
    </row>
    <row r="8" spans="1:11" ht="38.25">
      <c r="A8" s="268" t="s">
        <v>369</v>
      </c>
      <c r="B8" s="401" t="s">
        <v>458</v>
      </c>
      <c r="C8" s="401"/>
      <c r="D8" s="401"/>
      <c r="E8" s="274" t="s">
        <v>482</v>
      </c>
      <c r="F8" s="309">
        <v>0.25</v>
      </c>
      <c r="G8" s="273">
        <v>300000</v>
      </c>
      <c r="H8" s="274" t="s">
        <v>467</v>
      </c>
      <c r="I8" s="273" t="s">
        <v>455</v>
      </c>
      <c r="J8" s="273">
        <v>360000</v>
      </c>
      <c r="K8" s="277">
        <f>G8+J8</f>
        <v>660000</v>
      </c>
    </row>
    <row r="9" spans="1:11" ht="33.75">
      <c r="A9" s="268" t="s">
        <v>459</v>
      </c>
      <c r="B9" s="401" t="s">
        <v>460</v>
      </c>
      <c r="C9" s="401"/>
      <c r="D9" s="401"/>
      <c r="E9" s="275" t="s">
        <v>461</v>
      </c>
      <c r="F9" s="276" t="s">
        <v>462</v>
      </c>
      <c r="G9" s="277">
        <v>872005</v>
      </c>
      <c r="H9" s="275" t="s">
        <v>463</v>
      </c>
      <c r="I9" s="283">
        <v>1</v>
      </c>
      <c r="J9" s="277">
        <v>316664</v>
      </c>
      <c r="K9" s="277">
        <f>SUM(G9+J9)</f>
        <v>1188669</v>
      </c>
    </row>
    <row r="10" spans="1:11" ht="12.75">
      <c r="A10" s="268"/>
      <c r="B10" s="402" t="s">
        <v>466</v>
      </c>
      <c r="C10" s="402"/>
      <c r="D10" s="402"/>
      <c r="E10" s="279"/>
      <c r="F10" s="280"/>
      <c r="G10" s="281">
        <f>SUM(G4:G9)</f>
        <v>18273015</v>
      </c>
      <c r="H10" s="279"/>
      <c r="I10" s="280"/>
      <c r="J10" s="281">
        <f>SUM(J5:J9)</f>
        <v>676664</v>
      </c>
      <c r="K10" s="281">
        <f>SUM(K5:K9)</f>
        <v>18949679</v>
      </c>
    </row>
    <row r="11" spans="1:11" ht="45">
      <c r="A11" s="268" t="s">
        <v>85</v>
      </c>
      <c r="B11" s="401" t="s">
        <v>464</v>
      </c>
      <c r="C11" s="401"/>
      <c r="D11" s="401"/>
      <c r="E11" s="275" t="s">
        <v>469</v>
      </c>
      <c r="F11" s="283">
        <v>1</v>
      </c>
      <c r="G11" s="277">
        <v>360000</v>
      </c>
      <c r="H11" s="275"/>
      <c r="I11" s="278"/>
      <c r="J11" s="277"/>
      <c r="K11" s="277">
        <f>G11+J11</f>
        <v>360000</v>
      </c>
    </row>
    <row r="12" spans="1:11" ht="12.75">
      <c r="A12" s="269"/>
      <c r="B12" s="403" t="s">
        <v>465</v>
      </c>
      <c r="C12" s="404"/>
      <c r="D12" s="405"/>
      <c r="E12" s="279"/>
      <c r="F12" s="280"/>
      <c r="G12" s="281">
        <f>SUM(G10:G11)</f>
        <v>18633015</v>
      </c>
      <c r="H12" s="279"/>
      <c r="I12" s="280"/>
      <c r="J12" s="281">
        <f>SUM(J10:J11)</f>
        <v>676664</v>
      </c>
      <c r="K12" s="281">
        <f>SUM(K10:K11)</f>
        <v>19309679</v>
      </c>
    </row>
    <row r="13" ht="12.75">
      <c r="B13" s="90"/>
    </row>
    <row r="14" ht="12.75">
      <c r="B14" s="90"/>
    </row>
  </sheetData>
  <sheetProtection/>
  <mergeCells count="20">
    <mergeCell ref="A1:A3"/>
    <mergeCell ref="B1:D3"/>
    <mergeCell ref="E1:G1"/>
    <mergeCell ref="H1:J1"/>
    <mergeCell ref="E2:E3"/>
    <mergeCell ref="F2:F3"/>
    <mergeCell ref="G2:G3"/>
    <mergeCell ref="H2:H3"/>
    <mergeCell ref="I2:I3"/>
    <mergeCell ref="J2:J3"/>
    <mergeCell ref="B9:D9"/>
    <mergeCell ref="B10:D10"/>
    <mergeCell ref="B11:D11"/>
    <mergeCell ref="B12:D12"/>
    <mergeCell ref="K2:K3"/>
    <mergeCell ref="B4:D4"/>
    <mergeCell ref="B5:D5"/>
    <mergeCell ref="B6:D6"/>
    <mergeCell ref="B7:D7"/>
    <mergeCell ref="B8:D8"/>
  </mergeCells>
  <printOptions/>
  <pageMargins left="0.7874015748031497" right="0.7874015748031497" top="2.1653543307086616" bottom="0.984251968503937" header="1.4960629921259843" footer="0.5118110236220472"/>
  <pageSetup horizontalDpi="300" verticalDpi="300" orientation="landscape" paperSize="9" scale="89" r:id="rId1"/>
  <headerFooter alignWithMargins="0">
    <oddHeader>&amp;C&amp;"Times New Roman CE,Félkövér dőlt"KÖZVETETT TÁMOGATÁSOK JOGCÍMEI ÉS ÖSSZEGEI 2019. ÉVBEN&amp;R&amp;"Times New Roman CE,Félkövér dőlt"11. melléklet
Adatok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view="pageLayout" workbookViewId="0" topLeftCell="C2">
      <selection activeCell="B9" sqref="B9:M9"/>
    </sheetView>
  </sheetViews>
  <sheetFormatPr defaultColWidth="10.375" defaultRowHeight="12.75"/>
  <cols>
    <col min="1" max="1" width="30.625" style="91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48" t="s">
        <v>134</v>
      </c>
      <c r="B1" s="284" t="s">
        <v>170</v>
      </c>
      <c r="C1" s="147" t="s">
        <v>171</v>
      </c>
      <c r="D1" s="147" t="s">
        <v>172</v>
      </c>
      <c r="E1" s="147" t="s">
        <v>173</v>
      </c>
      <c r="F1" s="147" t="s">
        <v>174</v>
      </c>
      <c r="G1" s="147" t="s">
        <v>175</v>
      </c>
      <c r="H1" s="147" t="s">
        <v>176</v>
      </c>
      <c r="I1" s="147" t="s">
        <v>177</v>
      </c>
      <c r="J1" s="147" t="s">
        <v>178</v>
      </c>
      <c r="K1" s="147" t="s">
        <v>179</v>
      </c>
      <c r="L1" s="147" t="s">
        <v>180</v>
      </c>
      <c r="M1" s="147" t="s">
        <v>181</v>
      </c>
      <c r="N1" s="148" t="s">
        <v>135</v>
      </c>
    </row>
    <row r="2" spans="1:14" ht="18.75" customHeight="1">
      <c r="A2" s="413" t="s">
        <v>182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</row>
    <row r="3" spans="1:14" ht="27" customHeight="1">
      <c r="A3" s="287" t="s">
        <v>23</v>
      </c>
      <c r="B3" s="93">
        <f>472902687/12</f>
        <v>39408557.25</v>
      </c>
      <c r="C3" s="93">
        <f aca="true" t="shared" si="0" ref="C3:M3">472902687/12</f>
        <v>39408557.25</v>
      </c>
      <c r="D3" s="93">
        <f t="shared" si="0"/>
        <v>39408557.25</v>
      </c>
      <c r="E3" s="93">
        <f t="shared" si="0"/>
        <v>39408557.25</v>
      </c>
      <c r="F3" s="93">
        <f t="shared" si="0"/>
        <v>39408557.25</v>
      </c>
      <c r="G3" s="93">
        <f t="shared" si="0"/>
        <v>39408557.25</v>
      </c>
      <c r="H3" s="93">
        <f t="shared" si="0"/>
        <v>39408557.25</v>
      </c>
      <c r="I3" s="93">
        <f t="shared" si="0"/>
        <v>39408557.25</v>
      </c>
      <c r="J3" s="93">
        <f t="shared" si="0"/>
        <v>39408557.25</v>
      </c>
      <c r="K3" s="93">
        <f t="shared" si="0"/>
        <v>39408557.25</v>
      </c>
      <c r="L3" s="93">
        <f t="shared" si="0"/>
        <v>39408557.25</v>
      </c>
      <c r="M3" s="93">
        <f t="shared" si="0"/>
        <v>39408557.25</v>
      </c>
      <c r="N3" s="288">
        <f aca="true" t="shared" si="1" ref="N3:N9">SUM(B3:M3)</f>
        <v>472902687</v>
      </c>
    </row>
    <row r="4" spans="1:14" ht="23.25" customHeight="1">
      <c r="A4" s="287" t="s">
        <v>35</v>
      </c>
      <c r="B4" s="93">
        <v>0</v>
      </c>
      <c r="C4" s="51">
        <v>50000000</v>
      </c>
      <c r="D4" s="51">
        <v>20295688</v>
      </c>
      <c r="E4" s="51">
        <v>0</v>
      </c>
      <c r="F4" s="51">
        <v>0</v>
      </c>
      <c r="G4" s="51">
        <v>79295728</v>
      </c>
      <c r="H4" s="51">
        <v>53334259</v>
      </c>
      <c r="I4" s="51">
        <v>3600000</v>
      </c>
      <c r="J4" s="51">
        <v>0</v>
      </c>
      <c r="K4" s="51">
        <v>169674278</v>
      </c>
      <c r="L4" s="51">
        <v>0</v>
      </c>
      <c r="M4" s="51">
        <v>0</v>
      </c>
      <c r="N4" s="288">
        <f t="shared" si="1"/>
        <v>376199953</v>
      </c>
    </row>
    <row r="5" spans="1:14" ht="18.75" customHeight="1">
      <c r="A5" s="92" t="s">
        <v>11</v>
      </c>
      <c r="B5" s="93">
        <f>542500000/12</f>
        <v>45208333.333333336</v>
      </c>
      <c r="C5" s="93">
        <f aca="true" t="shared" si="2" ref="C5:M5">542500000/12</f>
        <v>45208333.333333336</v>
      </c>
      <c r="D5" s="93">
        <f t="shared" si="2"/>
        <v>45208333.333333336</v>
      </c>
      <c r="E5" s="93">
        <f t="shared" si="2"/>
        <v>45208333.333333336</v>
      </c>
      <c r="F5" s="93">
        <f t="shared" si="2"/>
        <v>45208333.333333336</v>
      </c>
      <c r="G5" s="93">
        <f t="shared" si="2"/>
        <v>45208333.333333336</v>
      </c>
      <c r="H5" s="93">
        <f t="shared" si="2"/>
        <v>45208333.333333336</v>
      </c>
      <c r="I5" s="93">
        <f t="shared" si="2"/>
        <v>45208333.333333336</v>
      </c>
      <c r="J5" s="93">
        <f t="shared" si="2"/>
        <v>45208333.333333336</v>
      </c>
      <c r="K5" s="93">
        <f t="shared" si="2"/>
        <v>45208333.333333336</v>
      </c>
      <c r="L5" s="93">
        <f t="shared" si="2"/>
        <v>45208333.333333336</v>
      </c>
      <c r="M5" s="93">
        <f t="shared" si="2"/>
        <v>45208333.333333336</v>
      </c>
      <c r="N5" s="288">
        <f t="shared" si="1"/>
        <v>542499999.9999999</v>
      </c>
    </row>
    <row r="6" spans="1:14" ht="18.75" customHeight="1">
      <c r="A6" s="92" t="s">
        <v>196</v>
      </c>
      <c r="B6" s="93">
        <f>67709660/12</f>
        <v>5642471.666666667</v>
      </c>
      <c r="C6" s="93">
        <f aca="true" t="shared" si="3" ref="C6:J6">67709660/12</f>
        <v>5642471.666666667</v>
      </c>
      <c r="D6" s="93">
        <f t="shared" si="3"/>
        <v>5642471.666666667</v>
      </c>
      <c r="E6" s="93">
        <f t="shared" si="3"/>
        <v>5642471.666666667</v>
      </c>
      <c r="F6" s="93">
        <f t="shared" si="3"/>
        <v>5642471.666666667</v>
      </c>
      <c r="G6" s="93">
        <f t="shared" si="3"/>
        <v>5642471.666666667</v>
      </c>
      <c r="H6" s="93">
        <f t="shared" si="3"/>
        <v>5642471.666666667</v>
      </c>
      <c r="I6" s="93">
        <f t="shared" si="3"/>
        <v>5642471.666666667</v>
      </c>
      <c r="J6" s="93">
        <f t="shared" si="3"/>
        <v>5642471.666666667</v>
      </c>
      <c r="K6" s="93">
        <v>5642465</v>
      </c>
      <c r="L6" s="93">
        <v>5642400</v>
      </c>
      <c r="M6" s="93">
        <f>67709660/12+19</f>
        <v>5642490.666666667</v>
      </c>
      <c r="N6" s="288">
        <f t="shared" si="1"/>
        <v>67709600.66666666</v>
      </c>
    </row>
    <row r="7" spans="1:14" ht="18.75" customHeight="1">
      <c r="A7" s="92" t="s">
        <v>470</v>
      </c>
      <c r="B7" s="93">
        <f>982555/12</f>
        <v>81879.58333333333</v>
      </c>
      <c r="C7" s="93">
        <f aca="true" t="shared" si="4" ref="C7:M7">982555/12</f>
        <v>81879.58333333333</v>
      </c>
      <c r="D7" s="93">
        <f t="shared" si="4"/>
        <v>81879.58333333333</v>
      </c>
      <c r="E7" s="93">
        <f t="shared" si="4"/>
        <v>81879.58333333333</v>
      </c>
      <c r="F7" s="93">
        <f t="shared" si="4"/>
        <v>81879.58333333333</v>
      </c>
      <c r="G7" s="93">
        <f t="shared" si="4"/>
        <v>81879.58333333333</v>
      </c>
      <c r="H7" s="93">
        <f t="shared" si="4"/>
        <v>81879.58333333333</v>
      </c>
      <c r="I7" s="93">
        <f t="shared" si="4"/>
        <v>81879.58333333333</v>
      </c>
      <c r="J7" s="93">
        <f t="shared" si="4"/>
        <v>81879.58333333333</v>
      </c>
      <c r="K7" s="93">
        <f t="shared" si="4"/>
        <v>81879.58333333333</v>
      </c>
      <c r="L7" s="93">
        <f t="shared" si="4"/>
        <v>81879.58333333333</v>
      </c>
      <c r="M7" s="93">
        <f t="shared" si="4"/>
        <v>81879.58333333333</v>
      </c>
      <c r="N7" s="288">
        <f t="shared" si="1"/>
        <v>982555.0000000001</v>
      </c>
    </row>
    <row r="8" spans="1:14" ht="18.75" customHeight="1">
      <c r="A8" s="92" t="s">
        <v>199</v>
      </c>
      <c r="B8" s="93">
        <f>1670454/12</f>
        <v>139204.5</v>
      </c>
      <c r="C8" s="93">
        <f aca="true" t="shared" si="5" ref="C8:M8">1670454/12</f>
        <v>139204.5</v>
      </c>
      <c r="D8" s="93">
        <f t="shared" si="5"/>
        <v>139204.5</v>
      </c>
      <c r="E8" s="93">
        <f t="shared" si="5"/>
        <v>139204.5</v>
      </c>
      <c r="F8" s="93">
        <f t="shared" si="5"/>
        <v>139204.5</v>
      </c>
      <c r="G8" s="93">
        <f t="shared" si="5"/>
        <v>139204.5</v>
      </c>
      <c r="H8" s="93">
        <f t="shared" si="5"/>
        <v>139204.5</v>
      </c>
      <c r="I8" s="93">
        <f t="shared" si="5"/>
        <v>139204.5</v>
      </c>
      <c r="J8" s="93">
        <f t="shared" si="5"/>
        <v>139204.5</v>
      </c>
      <c r="K8" s="93">
        <f t="shared" si="5"/>
        <v>139204.5</v>
      </c>
      <c r="L8" s="93">
        <f t="shared" si="5"/>
        <v>139204.5</v>
      </c>
      <c r="M8" s="93">
        <f t="shared" si="5"/>
        <v>139204.5</v>
      </c>
      <c r="N8" s="288">
        <f t="shared" si="1"/>
        <v>1670454</v>
      </c>
    </row>
    <row r="9" spans="1:14" ht="18.75" customHeight="1">
      <c r="A9" s="92" t="s">
        <v>200</v>
      </c>
      <c r="B9" s="93">
        <f>1035000000/12</f>
        <v>86250000</v>
      </c>
      <c r="C9" s="93">
        <f aca="true" t="shared" si="6" ref="C9:M9">1035000000/12</f>
        <v>86250000</v>
      </c>
      <c r="D9" s="93">
        <f t="shared" si="6"/>
        <v>86250000</v>
      </c>
      <c r="E9" s="93">
        <f t="shared" si="6"/>
        <v>86250000</v>
      </c>
      <c r="F9" s="93">
        <f t="shared" si="6"/>
        <v>86250000</v>
      </c>
      <c r="G9" s="93">
        <f t="shared" si="6"/>
        <v>86250000</v>
      </c>
      <c r="H9" s="93">
        <f t="shared" si="6"/>
        <v>86250000</v>
      </c>
      <c r="I9" s="93">
        <f t="shared" si="6"/>
        <v>86250000</v>
      </c>
      <c r="J9" s="93">
        <f t="shared" si="6"/>
        <v>86250000</v>
      </c>
      <c r="K9" s="93">
        <f t="shared" si="6"/>
        <v>86250000</v>
      </c>
      <c r="L9" s="93">
        <f t="shared" si="6"/>
        <v>86250000</v>
      </c>
      <c r="M9" s="93">
        <f t="shared" si="6"/>
        <v>86250000</v>
      </c>
      <c r="N9" s="288">
        <f t="shared" si="1"/>
        <v>1035000000</v>
      </c>
    </row>
    <row r="10" spans="1:14" ht="18.75" customHeight="1">
      <c r="A10" s="285" t="s">
        <v>336</v>
      </c>
      <c r="B10" s="286">
        <f>SUM(B3:B9)</f>
        <v>176730446.33333334</v>
      </c>
      <c r="C10" s="286">
        <f aca="true" t="shared" si="7" ref="C10:N10">SUM(C3:C9)</f>
        <v>226730446.33333334</v>
      </c>
      <c r="D10" s="286">
        <f t="shared" si="7"/>
        <v>197026134.33333334</v>
      </c>
      <c r="E10" s="286">
        <f t="shared" si="7"/>
        <v>176730446.33333334</v>
      </c>
      <c r="F10" s="286">
        <f t="shared" si="7"/>
        <v>176730446.33333334</v>
      </c>
      <c r="G10" s="286">
        <f t="shared" si="7"/>
        <v>256026174.33333334</v>
      </c>
      <c r="H10" s="286">
        <f t="shared" si="7"/>
        <v>230064705.33333334</v>
      </c>
      <c r="I10" s="286">
        <f t="shared" si="7"/>
        <v>180330446.33333334</v>
      </c>
      <c r="J10" s="286">
        <f t="shared" si="7"/>
        <v>176730446.33333334</v>
      </c>
      <c r="K10" s="286">
        <f t="shared" si="7"/>
        <v>346404717.6666667</v>
      </c>
      <c r="L10" s="286">
        <f t="shared" si="7"/>
        <v>176730374.6666667</v>
      </c>
      <c r="M10" s="286">
        <f t="shared" si="7"/>
        <v>176730465.33333334</v>
      </c>
      <c r="N10" s="286">
        <f t="shared" si="7"/>
        <v>2496965249.666667</v>
      </c>
    </row>
    <row r="11" spans="1:14" ht="18" customHeight="1">
      <c r="A11" s="413" t="s">
        <v>471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5"/>
    </row>
    <row r="12" spans="1:14" ht="19.5" customHeight="1">
      <c r="A12" s="50" t="s">
        <v>253</v>
      </c>
      <c r="B12" s="93">
        <f>51068218/12</f>
        <v>4255684.833333333</v>
      </c>
      <c r="C12" s="93">
        <f aca="true" t="shared" si="8" ref="C12:M12">51068218/12</f>
        <v>4255684.833333333</v>
      </c>
      <c r="D12" s="93">
        <f t="shared" si="8"/>
        <v>4255684.833333333</v>
      </c>
      <c r="E12" s="93">
        <f t="shared" si="8"/>
        <v>4255684.833333333</v>
      </c>
      <c r="F12" s="93">
        <f t="shared" si="8"/>
        <v>4255684.833333333</v>
      </c>
      <c r="G12" s="93">
        <f t="shared" si="8"/>
        <v>4255684.833333333</v>
      </c>
      <c r="H12" s="93">
        <f t="shared" si="8"/>
        <v>4255684.833333333</v>
      </c>
      <c r="I12" s="93">
        <f t="shared" si="8"/>
        <v>4255684.833333333</v>
      </c>
      <c r="J12" s="93">
        <f t="shared" si="8"/>
        <v>4255684.833333333</v>
      </c>
      <c r="K12" s="93">
        <f t="shared" si="8"/>
        <v>4255684.833333333</v>
      </c>
      <c r="L12" s="93">
        <f t="shared" si="8"/>
        <v>4255684.833333333</v>
      </c>
      <c r="M12" s="93">
        <f t="shared" si="8"/>
        <v>4255684.833333333</v>
      </c>
      <c r="N12" s="51">
        <f>SUM(B12:M12)</f>
        <v>51068218.00000001</v>
      </c>
    </row>
    <row r="13" spans="1:14" ht="24.75" customHeight="1">
      <c r="A13" s="50" t="s">
        <v>251</v>
      </c>
      <c r="B13" s="94">
        <f>12704556/12</f>
        <v>1058713</v>
      </c>
      <c r="C13" s="94">
        <f aca="true" t="shared" si="9" ref="C13:M13">12704556/12</f>
        <v>1058713</v>
      </c>
      <c r="D13" s="94">
        <f t="shared" si="9"/>
        <v>1058713</v>
      </c>
      <c r="E13" s="94">
        <f t="shared" si="9"/>
        <v>1058713</v>
      </c>
      <c r="F13" s="94">
        <f t="shared" si="9"/>
        <v>1058713</v>
      </c>
      <c r="G13" s="94">
        <f t="shared" si="9"/>
        <v>1058713</v>
      </c>
      <c r="H13" s="94">
        <f t="shared" si="9"/>
        <v>1058713</v>
      </c>
      <c r="I13" s="94">
        <f t="shared" si="9"/>
        <v>1058713</v>
      </c>
      <c r="J13" s="94">
        <f t="shared" si="9"/>
        <v>1058713</v>
      </c>
      <c r="K13" s="94">
        <f t="shared" si="9"/>
        <v>1058713</v>
      </c>
      <c r="L13" s="94">
        <f t="shared" si="9"/>
        <v>1058713</v>
      </c>
      <c r="M13" s="94">
        <f t="shared" si="9"/>
        <v>1058713</v>
      </c>
      <c r="N13" s="51">
        <f>SUM(B13:M13)</f>
        <v>12704556</v>
      </c>
    </row>
    <row r="14" spans="1:14" ht="24">
      <c r="A14" s="50" t="s">
        <v>252</v>
      </c>
      <c r="B14" s="94">
        <f>31222976/12</f>
        <v>2601914.6666666665</v>
      </c>
      <c r="C14" s="94">
        <f aca="true" t="shared" si="10" ref="C14:M14">31222976/12</f>
        <v>2601914.6666666665</v>
      </c>
      <c r="D14" s="94">
        <f t="shared" si="10"/>
        <v>2601914.6666666665</v>
      </c>
      <c r="E14" s="94">
        <f t="shared" si="10"/>
        <v>2601914.6666666665</v>
      </c>
      <c r="F14" s="94">
        <f t="shared" si="10"/>
        <v>2601914.6666666665</v>
      </c>
      <c r="G14" s="94">
        <f t="shared" si="10"/>
        <v>2601914.6666666665</v>
      </c>
      <c r="H14" s="94">
        <f t="shared" si="10"/>
        <v>2601914.6666666665</v>
      </c>
      <c r="I14" s="94">
        <f t="shared" si="10"/>
        <v>2601914.6666666665</v>
      </c>
      <c r="J14" s="94">
        <f t="shared" si="10"/>
        <v>2601914.6666666665</v>
      </c>
      <c r="K14" s="94">
        <f t="shared" si="10"/>
        <v>2601914.6666666665</v>
      </c>
      <c r="L14" s="94">
        <f t="shared" si="10"/>
        <v>2601914.6666666665</v>
      </c>
      <c r="M14" s="94">
        <f t="shared" si="10"/>
        <v>2601914.6666666665</v>
      </c>
      <c r="N14" s="51">
        <f>SUM(B14:M14)</f>
        <v>31222976.000000004</v>
      </c>
    </row>
    <row r="15" spans="1:14" ht="36">
      <c r="A15" s="289" t="s">
        <v>472</v>
      </c>
      <c r="B15" s="290">
        <f>SUM(B12:B14)</f>
        <v>7916312.5</v>
      </c>
      <c r="C15" s="290">
        <f aca="true" t="shared" si="11" ref="C15:N15">SUM(C12:C14)</f>
        <v>7916312.5</v>
      </c>
      <c r="D15" s="290">
        <f t="shared" si="11"/>
        <v>7916312.5</v>
      </c>
      <c r="E15" s="290">
        <f t="shared" si="11"/>
        <v>7916312.5</v>
      </c>
      <c r="F15" s="290">
        <f t="shared" si="11"/>
        <v>7916312.5</v>
      </c>
      <c r="G15" s="290">
        <f t="shared" si="11"/>
        <v>7916312.5</v>
      </c>
      <c r="H15" s="290">
        <f t="shared" si="11"/>
        <v>7916312.5</v>
      </c>
      <c r="I15" s="290">
        <f t="shared" si="11"/>
        <v>7916312.5</v>
      </c>
      <c r="J15" s="290">
        <f t="shared" si="11"/>
        <v>7916312.5</v>
      </c>
      <c r="K15" s="290">
        <f t="shared" si="11"/>
        <v>7916312.5</v>
      </c>
      <c r="L15" s="290">
        <f t="shared" si="11"/>
        <v>7916312.5</v>
      </c>
      <c r="M15" s="290">
        <f t="shared" si="11"/>
        <v>7916312.5</v>
      </c>
      <c r="N15" s="290">
        <f t="shared" si="11"/>
        <v>94995750.00000001</v>
      </c>
    </row>
    <row r="16" spans="1:14" ht="23.25" customHeight="1">
      <c r="A16" s="292" t="s">
        <v>183</v>
      </c>
      <c r="B16" s="291">
        <f>B10+B15</f>
        <v>184646758.83333334</v>
      </c>
      <c r="C16" s="291">
        <f aca="true" t="shared" si="12" ref="C16:N16">C10+C15</f>
        <v>234646758.83333334</v>
      </c>
      <c r="D16" s="291">
        <f t="shared" si="12"/>
        <v>204942446.83333334</v>
      </c>
      <c r="E16" s="291">
        <f t="shared" si="12"/>
        <v>184646758.83333334</v>
      </c>
      <c r="F16" s="291">
        <f t="shared" si="12"/>
        <v>184646758.83333334</v>
      </c>
      <c r="G16" s="291">
        <f t="shared" si="12"/>
        <v>263942486.83333334</v>
      </c>
      <c r="H16" s="291">
        <f t="shared" si="12"/>
        <v>237981017.83333334</v>
      </c>
      <c r="I16" s="291">
        <f t="shared" si="12"/>
        <v>188246758.83333334</v>
      </c>
      <c r="J16" s="291">
        <f t="shared" si="12"/>
        <v>184646758.83333334</v>
      </c>
      <c r="K16" s="291">
        <f t="shared" si="12"/>
        <v>354321030.1666667</v>
      </c>
      <c r="L16" s="291">
        <f t="shared" si="12"/>
        <v>184646687.1666667</v>
      </c>
      <c r="M16" s="291">
        <f t="shared" si="12"/>
        <v>184646777.83333334</v>
      </c>
      <c r="N16" s="291">
        <f t="shared" si="12"/>
        <v>2591960999.666667</v>
      </c>
    </row>
  </sheetData>
  <sheetProtection/>
  <mergeCells count="2">
    <mergeCell ref="A11:N11"/>
    <mergeCell ref="A2:N2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79" r:id="rId1"/>
  <headerFooter alignWithMargins="0">
    <oddHeader>&amp;C&amp;"Times New Roman,Félkövér dőlt"ZALAKAROS VÁROS ÉS INTÉZMÉNYEI 
2019. ÉVI BEVÉTELI ELŐIRÁNYZATAI NAK FELHASZNÁLÁSI ÜTEMTERVE&amp;R&amp;"Times New Roman,Félkövér dőlt"12.a melléklet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view="pageLayout" workbookViewId="0" topLeftCell="B3">
      <selection activeCell="P5" sqref="P5"/>
    </sheetView>
  </sheetViews>
  <sheetFormatPr defaultColWidth="10.375" defaultRowHeight="12.75"/>
  <cols>
    <col min="1" max="1" width="30.625" style="91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48" t="s">
        <v>134</v>
      </c>
      <c r="B1" s="284" t="s">
        <v>170</v>
      </c>
      <c r="C1" s="147" t="s">
        <v>171</v>
      </c>
      <c r="D1" s="147" t="s">
        <v>172</v>
      </c>
      <c r="E1" s="147" t="s">
        <v>173</v>
      </c>
      <c r="F1" s="147" t="s">
        <v>174</v>
      </c>
      <c r="G1" s="147" t="s">
        <v>175</v>
      </c>
      <c r="H1" s="147" t="s">
        <v>176</v>
      </c>
      <c r="I1" s="147" t="s">
        <v>177</v>
      </c>
      <c r="J1" s="147" t="s">
        <v>178</v>
      </c>
      <c r="K1" s="147" t="s">
        <v>179</v>
      </c>
      <c r="L1" s="147" t="s">
        <v>180</v>
      </c>
      <c r="M1" s="147" t="s">
        <v>181</v>
      </c>
      <c r="N1" s="148" t="s">
        <v>135</v>
      </c>
    </row>
    <row r="2" spans="1:14" ht="18.75" customHeight="1">
      <c r="A2" s="413" t="s">
        <v>473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</row>
    <row r="3" spans="1:14" ht="27" customHeight="1">
      <c r="A3" s="287" t="s">
        <v>121</v>
      </c>
      <c r="B3" s="93">
        <f>'3.a'!C3/12</f>
        <v>5447145.333333333</v>
      </c>
      <c r="C3" s="93">
        <v>5447145.333333333</v>
      </c>
      <c r="D3" s="93">
        <v>5447145.333333333</v>
      </c>
      <c r="E3" s="93">
        <v>5447145.333333333</v>
      </c>
      <c r="F3" s="93">
        <v>5447145.333333333</v>
      </c>
      <c r="G3" s="93">
        <v>5447145.333333333</v>
      </c>
      <c r="H3" s="93">
        <v>5447145.333333333</v>
      </c>
      <c r="I3" s="93">
        <v>5447145.333333333</v>
      </c>
      <c r="J3" s="93">
        <v>5447145.333333333</v>
      </c>
      <c r="K3" s="93">
        <v>5447145.333333333</v>
      </c>
      <c r="L3" s="93">
        <v>5447145.333333333</v>
      </c>
      <c r="M3" s="93">
        <v>5447145.333333333</v>
      </c>
      <c r="N3" s="288">
        <f aca="true" t="shared" si="0" ref="N3:N9">SUM(B3:M3)</f>
        <v>65365744.00000001</v>
      </c>
    </row>
    <row r="4" spans="1:14" ht="23.25" customHeight="1">
      <c r="A4" s="287" t="s">
        <v>474</v>
      </c>
      <c r="B4" s="93">
        <f>'3.a'!C4/12</f>
        <v>1099663.1666666667</v>
      </c>
      <c r="C4" s="51">
        <v>1099663.1666666667</v>
      </c>
      <c r="D4" s="51">
        <v>1099663.1666666667</v>
      </c>
      <c r="E4" s="51">
        <v>1099663.1666666667</v>
      </c>
      <c r="F4" s="51">
        <v>1099663.1666666667</v>
      </c>
      <c r="G4" s="51">
        <v>1099663.1666666667</v>
      </c>
      <c r="H4" s="51">
        <v>1099663.1666666667</v>
      </c>
      <c r="I4" s="51">
        <v>1099663.1666666667</v>
      </c>
      <c r="J4" s="51">
        <v>1099663.1666666667</v>
      </c>
      <c r="K4" s="51">
        <v>1099663.1666666667</v>
      </c>
      <c r="L4" s="51">
        <v>1099663.1666666667</v>
      </c>
      <c r="M4" s="51">
        <v>1099663.1666666667</v>
      </c>
      <c r="N4" s="288">
        <f t="shared" si="0"/>
        <v>13195957.999999998</v>
      </c>
    </row>
    <row r="5" spans="1:14" ht="18.75" customHeight="1">
      <c r="A5" s="92" t="s">
        <v>194</v>
      </c>
      <c r="B5" s="93">
        <f>367467424/12</f>
        <v>30622285.333333332</v>
      </c>
      <c r="C5" s="93">
        <f aca="true" t="shared" si="1" ref="C5:M5">367467424/12</f>
        <v>30622285.333333332</v>
      </c>
      <c r="D5" s="93">
        <f t="shared" si="1"/>
        <v>30622285.333333332</v>
      </c>
      <c r="E5" s="93">
        <f t="shared" si="1"/>
        <v>30622285.333333332</v>
      </c>
      <c r="F5" s="93">
        <f t="shared" si="1"/>
        <v>30622285.333333332</v>
      </c>
      <c r="G5" s="93">
        <f t="shared" si="1"/>
        <v>30622285.333333332</v>
      </c>
      <c r="H5" s="93">
        <f t="shared" si="1"/>
        <v>30622285.333333332</v>
      </c>
      <c r="I5" s="93">
        <f t="shared" si="1"/>
        <v>30622285.333333332</v>
      </c>
      <c r="J5" s="93">
        <f t="shared" si="1"/>
        <v>30622285.333333332</v>
      </c>
      <c r="K5" s="93">
        <f t="shared" si="1"/>
        <v>30622285.333333332</v>
      </c>
      <c r="L5" s="93">
        <f t="shared" si="1"/>
        <v>30622285.333333332</v>
      </c>
      <c r="M5" s="93">
        <f t="shared" si="1"/>
        <v>30622285.333333332</v>
      </c>
      <c r="N5" s="288">
        <f t="shared" si="0"/>
        <v>367467423.99999994</v>
      </c>
    </row>
    <row r="6" spans="1:14" ht="18.75" customHeight="1">
      <c r="A6" s="92" t="s">
        <v>12</v>
      </c>
      <c r="B6" s="93">
        <f>7500000/12</f>
        <v>625000</v>
      </c>
      <c r="C6" s="93">
        <v>625000</v>
      </c>
      <c r="D6" s="93">
        <v>625000</v>
      </c>
      <c r="E6" s="93">
        <v>625000</v>
      </c>
      <c r="F6" s="93">
        <v>625000</v>
      </c>
      <c r="G6" s="93">
        <v>625000</v>
      </c>
      <c r="H6" s="93">
        <v>625000</v>
      </c>
      <c r="I6" s="93">
        <v>625000</v>
      </c>
      <c r="J6" s="93">
        <v>625000</v>
      </c>
      <c r="K6" s="93">
        <v>625000</v>
      </c>
      <c r="L6" s="93">
        <v>625000</v>
      </c>
      <c r="M6" s="93">
        <v>625000</v>
      </c>
      <c r="N6" s="288">
        <f t="shared" si="0"/>
        <v>7500000</v>
      </c>
    </row>
    <row r="7" spans="1:14" ht="18.75" customHeight="1">
      <c r="A7" s="92" t="s">
        <v>20</v>
      </c>
      <c r="B7" s="93">
        <f>1314187375/12</f>
        <v>109515614.58333333</v>
      </c>
      <c r="C7" s="93">
        <v>109515614.58333333</v>
      </c>
      <c r="D7" s="93">
        <v>109515614.58333333</v>
      </c>
      <c r="E7" s="93">
        <v>109515614.58333333</v>
      </c>
      <c r="F7" s="93">
        <v>109515614.58333333</v>
      </c>
      <c r="G7" s="93">
        <v>109515614.58333333</v>
      </c>
      <c r="H7" s="93">
        <v>109515614.58333333</v>
      </c>
      <c r="I7" s="93">
        <v>109515614.58333333</v>
      </c>
      <c r="J7" s="93">
        <v>109515614.58333333</v>
      </c>
      <c r="K7" s="93">
        <v>109515614.58333333</v>
      </c>
      <c r="L7" s="93">
        <v>109515614.58333333</v>
      </c>
      <c r="M7" s="93">
        <v>109515614.58333333</v>
      </c>
      <c r="N7" s="288">
        <f t="shared" si="0"/>
        <v>1314187375</v>
      </c>
    </row>
    <row r="8" spans="1:14" ht="18.75" customHeight="1">
      <c r="A8" s="92" t="s">
        <v>475</v>
      </c>
      <c r="B8" s="93">
        <f>'3.a'!C26/12</f>
        <v>35276748.166666664</v>
      </c>
      <c r="C8" s="93">
        <v>35276748.166666664</v>
      </c>
      <c r="D8" s="93">
        <v>35276748.166666664</v>
      </c>
      <c r="E8" s="93">
        <v>35276748.166666664</v>
      </c>
      <c r="F8" s="93">
        <v>35276748.166666664</v>
      </c>
      <c r="G8" s="93">
        <v>35276748.166666664</v>
      </c>
      <c r="H8" s="93">
        <v>35276748.166666664</v>
      </c>
      <c r="I8" s="93">
        <v>35276748.166666664</v>
      </c>
      <c r="J8" s="93">
        <v>35276748.166666664</v>
      </c>
      <c r="K8" s="93">
        <v>35276748.166666664</v>
      </c>
      <c r="L8" s="93">
        <v>35276748.166666664</v>
      </c>
      <c r="M8" s="93">
        <v>35276748.166666664</v>
      </c>
      <c r="N8" s="288">
        <f t="shared" si="0"/>
        <v>423320978.00000006</v>
      </c>
    </row>
    <row r="9" spans="1:14" ht="18.75" customHeight="1">
      <c r="A9" s="92" t="s">
        <v>136</v>
      </c>
      <c r="B9" s="93">
        <f>32357166/12</f>
        <v>2696430.5</v>
      </c>
      <c r="C9" s="93">
        <v>2696430.5</v>
      </c>
      <c r="D9" s="93">
        <v>2696430.5</v>
      </c>
      <c r="E9" s="93">
        <v>2696430.5</v>
      </c>
      <c r="F9" s="93">
        <v>2696430.5</v>
      </c>
      <c r="G9" s="93">
        <v>2696430.5</v>
      </c>
      <c r="H9" s="93">
        <v>2696430.5</v>
      </c>
      <c r="I9" s="93">
        <v>2696430.5</v>
      </c>
      <c r="J9" s="93">
        <v>2696430.5</v>
      </c>
      <c r="K9" s="93">
        <v>2696430.5</v>
      </c>
      <c r="L9" s="93">
        <v>2696430.5</v>
      </c>
      <c r="M9" s="93">
        <v>2696430.5</v>
      </c>
      <c r="N9" s="288">
        <f t="shared" si="0"/>
        <v>32357166</v>
      </c>
    </row>
    <row r="10" spans="1:14" ht="18.75" customHeight="1">
      <c r="A10" s="285" t="s">
        <v>336</v>
      </c>
      <c r="B10" s="286">
        <f>SUM(B3:B9)</f>
        <v>185282887.0833333</v>
      </c>
      <c r="C10" s="286">
        <f aca="true" t="shared" si="2" ref="C10:N10">SUM(C3:C9)</f>
        <v>185282887.0833333</v>
      </c>
      <c r="D10" s="286">
        <f t="shared" si="2"/>
        <v>185282887.0833333</v>
      </c>
      <c r="E10" s="286">
        <f t="shared" si="2"/>
        <v>185282887.0833333</v>
      </c>
      <c r="F10" s="286">
        <f t="shared" si="2"/>
        <v>185282887.0833333</v>
      </c>
      <c r="G10" s="286">
        <f t="shared" si="2"/>
        <v>185282887.0833333</v>
      </c>
      <c r="H10" s="286">
        <f t="shared" si="2"/>
        <v>185282887.0833333</v>
      </c>
      <c r="I10" s="286">
        <f t="shared" si="2"/>
        <v>185282887.0833333</v>
      </c>
      <c r="J10" s="286">
        <f t="shared" si="2"/>
        <v>185282887.0833333</v>
      </c>
      <c r="K10" s="286">
        <f t="shared" si="2"/>
        <v>185282887.0833333</v>
      </c>
      <c r="L10" s="286">
        <f t="shared" si="2"/>
        <v>185282887.0833333</v>
      </c>
      <c r="M10" s="286">
        <f t="shared" si="2"/>
        <v>185282887.0833333</v>
      </c>
      <c r="N10" s="286">
        <f t="shared" si="2"/>
        <v>2223394645</v>
      </c>
    </row>
    <row r="11" spans="1:14" ht="18" customHeight="1">
      <c r="A11" s="413" t="s">
        <v>476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5"/>
    </row>
    <row r="12" spans="1:14" ht="19.5" customHeight="1">
      <c r="A12" s="50" t="s">
        <v>251</v>
      </c>
      <c r="B12" s="93">
        <f>4!C35/12</f>
        <v>11459634</v>
      </c>
      <c r="C12" s="93">
        <v>11459634</v>
      </c>
      <c r="D12" s="93">
        <v>11459634</v>
      </c>
      <c r="E12" s="93">
        <v>11459634</v>
      </c>
      <c r="F12" s="93">
        <v>11459634</v>
      </c>
      <c r="G12" s="93">
        <v>11459634</v>
      </c>
      <c r="H12" s="93">
        <v>11459634</v>
      </c>
      <c r="I12" s="93">
        <v>11459634</v>
      </c>
      <c r="J12" s="93">
        <v>11459634</v>
      </c>
      <c r="K12" s="93">
        <v>11459634</v>
      </c>
      <c r="L12" s="93">
        <v>11459634</v>
      </c>
      <c r="M12" s="93">
        <v>11459634</v>
      </c>
      <c r="N12" s="51">
        <f>SUM(B12:M12)</f>
        <v>137515608</v>
      </c>
    </row>
    <row r="13" spans="1:14" ht="24.75" customHeight="1">
      <c r="A13" s="50" t="s">
        <v>253</v>
      </c>
      <c r="B13" s="94">
        <f>172351871/12</f>
        <v>14362655.916666666</v>
      </c>
      <c r="C13" s="94">
        <f aca="true" t="shared" si="3" ref="C13:M13">172351871/12</f>
        <v>14362655.916666666</v>
      </c>
      <c r="D13" s="94">
        <f t="shared" si="3"/>
        <v>14362655.916666666</v>
      </c>
      <c r="E13" s="94">
        <f t="shared" si="3"/>
        <v>14362655.916666666</v>
      </c>
      <c r="F13" s="94">
        <f t="shared" si="3"/>
        <v>14362655.916666666</v>
      </c>
      <c r="G13" s="94">
        <f t="shared" si="3"/>
        <v>14362655.916666666</v>
      </c>
      <c r="H13" s="94">
        <f t="shared" si="3"/>
        <v>14362655.916666666</v>
      </c>
      <c r="I13" s="94">
        <f t="shared" si="3"/>
        <v>14362655.916666666</v>
      </c>
      <c r="J13" s="94">
        <f t="shared" si="3"/>
        <v>14362655.916666666</v>
      </c>
      <c r="K13" s="94">
        <f t="shared" si="3"/>
        <v>14362655.916666666</v>
      </c>
      <c r="L13" s="94">
        <f t="shared" si="3"/>
        <v>14362655.916666666</v>
      </c>
      <c r="M13" s="94">
        <f t="shared" si="3"/>
        <v>14362655.916666666</v>
      </c>
      <c r="N13" s="51">
        <f>SUM(B13:M13)</f>
        <v>172351871</v>
      </c>
    </row>
    <row r="14" spans="1:14" ht="24">
      <c r="A14" s="50" t="s">
        <v>252</v>
      </c>
      <c r="B14" s="94">
        <f>58698876/12</f>
        <v>4891573</v>
      </c>
      <c r="C14" s="94">
        <v>4891573</v>
      </c>
      <c r="D14" s="94">
        <v>4891573</v>
      </c>
      <c r="E14" s="94">
        <v>4891573</v>
      </c>
      <c r="F14" s="94">
        <v>4891573</v>
      </c>
      <c r="G14" s="94">
        <v>4891573</v>
      </c>
      <c r="H14" s="94">
        <v>4891573</v>
      </c>
      <c r="I14" s="94">
        <v>4891573</v>
      </c>
      <c r="J14" s="94">
        <v>4891573</v>
      </c>
      <c r="K14" s="94">
        <v>4891573</v>
      </c>
      <c r="L14" s="94">
        <v>4891573</v>
      </c>
      <c r="M14" s="94">
        <v>4891573</v>
      </c>
      <c r="N14" s="51">
        <f>SUM(B14:M14)</f>
        <v>58698876</v>
      </c>
    </row>
    <row r="15" spans="1:14" ht="36">
      <c r="A15" s="289" t="s">
        <v>477</v>
      </c>
      <c r="B15" s="290">
        <f>SUM(B12:B14)</f>
        <v>30713862.916666664</v>
      </c>
      <c r="C15" s="290">
        <f aca="true" t="shared" si="4" ref="C15:M15">SUM(C12:C14)</f>
        <v>30713862.916666664</v>
      </c>
      <c r="D15" s="290">
        <f t="shared" si="4"/>
        <v>30713862.916666664</v>
      </c>
      <c r="E15" s="290">
        <f t="shared" si="4"/>
        <v>30713862.916666664</v>
      </c>
      <c r="F15" s="290">
        <f t="shared" si="4"/>
        <v>30713862.916666664</v>
      </c>
      <c r="G15" s="290">
        <f t="shared" si="4"/>
        <v>30713862.916666664</v>
      </c>
      <c r="H15" s="290">
        <f t="shared" si="4"/>
        <v>30713862.916666664</v>
      </c>
      <c r="I15" s="290">
        <f t="shared" si="4"/>
        <v>30713862.916666664</v>
      </c>
      <c r="J15" s="290">
        <f t="shared" si="4"/>
        <v>30713862.916666664</v>
      </c>
      <c r="K15" s="290">
        <f t="shared" si="4"/>
        <v>30713862.916666664</v>
      </c>
      <c r="L15" s="290">
        <f t="shared" si="4"/>
        <v>30713862.916666664</v>
      </c>
      <c r="M15" s="290">
        <f t="shared" si="4"/>
        <v>30713862.916666664</v>
      </c>
      <c r="N15" s="290">
        <f>SUM(N12:N14)</f>
        <v>368566355</v>
      </c>
    </row>
    <row r="16" spans="1:14" ht="23.25" customHeight="1">
      <c r="A16" s="292" t="s">
        <v>183</v>
      </c>
      <c r="B16" s="291">
        <f>B10+B15</f>
        <v>215996749.99999997</v>
      </c>
      <c r="C16" s="291">
        <f aca="true" t="shared" si="5" ref="C16:N16">C10+C15</f>
        <v>215996749.99999997</v>
      </c>
      <c r="D16" s="291">
        <f t="shared" si="5"/>
        <v>215996749.99999997</v>
      </c>
      <c r="E16" s="291">
        <f t="shared" si="5"/>
        <v>215996749.99999997</v>
      </c>
      <c r="F16" s="291">
        <f t="shared" si="5"/>
        <v>215996749.99999997</v>
      </c>
      <c r="G16" s="291">
        <f t="shared" si="5"/>
        <v>215996749.99999997</v>
      </c>
      <c r="H16" s="291">
        <f t="shared" si="5"/>
        <v>215996749.99999997</v>
      </c>
      <c r="I16" s="291">
        <f t="shared" si="5"/>
        <v>215996749.99999997</v>
      </c>
      <c r="J16" s="291">
        <f t="shared" si="5"/>
        <v>215996749.99999997</v>
      </c>
      <c r="K16" s="291">
        <f t="shared" si="5"/>
        <v>215996749.99999997</v>
      </c>
      <c r="L16" s="291">
        <f t="shared" si="5"/>
        <v>215996749.99999997</v>
      </c>
      <c r="M16" s="291">
        <f t="shared" si="5"/>
        <v>215996749.99999997</v>
      </c>
      <c r="N16" s="291">
        <f t="shared" si="5"/>
        <v>2591961000</v>
      </c>
    </row>
  </sheetData>
  <sheetProtection/>
  <mergeCells count="2">
    <mergeCell ref="A2:N2"/>
    <mergeCell ref="A11:N11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79" r:id="rId1"/>
  <headerFooter alignWithMargins="0">
    <oddHeader>&amp;C&amp;"Times New Roman,Félkövér dőlt"ZALAKAROS VÁROS ÉS INTÉZMÉNYEI 
2019. ÉVI KIADÁSI ELŐIRÁNYZATAI NAK FELHASZNÁLÁSI ÜTEMTERVE&amp;R&amp;"Times New Roman,Félkövér dőlt"12.b melléklet
Adatok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60" workbookViewId="0" topLeftCell="A3">
      <selection activeCell="K22" sqref="K22"/>
    </sheetView>
  </sheetViews>
  <sheetFormatPr defaultColWidth="9.00390625" defaultRowHeight="12.75"/>
  <cols>
    <col min="1" max="1" width="9.375" style="0" customWidth="1"/>
    <col min="2" max="2" width="43.625" style="0" customWidth="1"/>
    <col min="3" max="3" width="15.625" style="0" customWidth="1"/>
    <col min="4" max="4" width="14.50390625" style="0" customWidth="1"/>
    <col min="5" max="5" width="14.875" style="0" customWidth="1"/>
    <col min="6" max="6" width="14.375" style="0" customWidth="1"/>
    <col min="8" max="8" width="11.125" style="0" bestFit="1" customWidth="1"/>
  </cols>
  <sheetData>
    <row r="1" ht="13.5" thickBot="1"/>
    <row r="2" spans="1:6" ht="38.25" customHeight="1" thickBot="1">
      <c r="A2" s="103" t="s">
        <v>158</v>
      </c>
      <c r="B2" s="104" t="s">
        <v>134</v>
      </c>
      <c r="C2" s="299" t="s">
        <v>232</v>
      </c>
      <c r="D2" s="299" t="s">
        <v>487</v>
      </c>
      <c r="E2" s="299" t="s">
        <v>488</v>
      </c>
      <c r="F2" s="299" t="s">
        <v>489</v>
      </c>
    </row>
    <row r="3" spans="1:6" ht="24" customHeight="1">
      <c r="A3" s="299" t="s">
        <v>21</v>
      </c>
      <c r="B3" s="106" t="s">
        <v>118</v>
      </c>
      <c r="C3" s="106"/>
      <c r="D3" s="106"/>
      <c r="E3" s="106"/>
      <c r="F3" s="106"/>
    </row>
    <row r="4" spans="1:6" ht="24" customHeight="1">
      <c r="A4" s="314" t="s">
        <v>22</v>
      </c>
      <c r="B4" s="315" t="s">
        <v>23</v>
      </c>
      <c r="C4" s="316">
        <v>483207243</v>
      </c>
      <c r="D4" s="316">
        <f>483207243+35000000</f>
        <v>518207243</v>
      </c>
      <c r="E4" s="316">
        <f>483207243+35000000</f>
        <v>518207243</v>
      </c>
      <c r="F4" s="316">
        <f>483207243+35000000</f>
        <v>518207243</v>
      </c>
    </row>
    <row r="5" spans="1:6" ht="24" customHeight="1">
      <c r="A5" s="314" t="s">
        <v>34</v>
      </c>
      <c r="B5" s="315" t="s">
        <v>35</v>
      </c>
      <c r="C5" s="316">
        <v>381431929</v>
      </c>
      <c r="D5" s="316">
        <v>100000000</v>
      </c>
      <c r="E5" s="316">
        <v>100000000</v>
      </c>
      <c r="F5" s="316">
        <v>100000000</v>
      </c>
    </row>
    <row r="6" spans="1:6" ht="24" customHeight="1">
      <c r="A6" s="314" t="s">
        <v>39</v>
      </c>
      <c r="B6" s="315" t="s">
        <v>11</v>
      </c>
      <c r="C6" s="316">
        <v>542500000</v>
      </c>
      <c r="D6" s="316">
        <v>542500000</v>
      </c>
      <c r="E6" s="316">
        <v>542500000</v>
      </c>
      <c r="F6" s="316">
        <v>542500000</v>
      </c>
    </row>
    <row r="7" spans="1:6" ht="24" customHeight="1">
      <c r="A7" s="314" t="s">
        <v>53</v>
      </c>
      <c r="B7" s="315" t="s">
        <v>196</v>
      </c>
      <c r="C7" s="315">
        <v>130647819</v>
      </c>
      <c r="D7" s="315">
        <v>140000000</v>
      </c>
      <c r="E7" s="315">
        <v>140000000</v>
      </c>
      <c r="F7" s="315">
        <v>140000000</v>
      </c>
    </row>
    <row r="8" spans="1:6" ht="24" customHeight="1">
      <c r="A8" s="314" t="s">
        <v>54</v>
      </c>
      <c r="B8" s="315" t="s">
        <v>197</v>
      </c>
      <c r="C8" s="317"/>
      <c r="D8" s="317"/>
      <c r="E8" s="317"/>
      <c r="F8" s="317"/>
    </row>
    <row r="9" spans="1:6" ht="24" customHeight="1">
      <c r="A9" s="314" t="s">
        <v>57</v>
      </c>
      <c r="B9" s="315" t="s">
        <v>198</v>
      </c>
      <c r="C9" s="315">
        <v>982555</v>
      </c>
      <c r="D9" s="315">
        <v>982555</v>
      </c>
      <c r="E9" s="315">
        <v>982555</v>
      </c>
      <c r="F9" s="315">
        <v>982555</v>
      </c>
    </row>
    <row r="10" spans="1:6" ht="24" customHeight="1">
      <c r="A10" s="318" t="s">
        <v>58</v>
      </c>
      <c r="B10" s="316" t="s">
        <v>199</v>
      </c>
      <c r="C10" s="316">
        <v>1970454</v>
      </c>
      <c r="D10" s="316">
        <v>1970454</v>
      </c>
      <c r="E10" s="316">
        <v>1970454</v>
      </c>
      <c r="F10" s="316">
        <v>1970454</v>
      </c>
    </row>
    <row r="11" spans="1:6" ht="24" customHeight="1">
      <c r="A11" s="299" t="s">
        <v>63</v>
      </c>
      <c r="B11" s="106" t="s">
        <v>137</v>
      </c>
      <c r="C11" s="106">
        <f>C4+C5+C6+C7+C9+C10</f>
        <v>1540740000</v>
      </c>
      <c r="D11" s="106">
        <f>D4+D5+D6+D7+D9+D10</f>
        <v>1303660252</v>
      </c>
      <c r="E11" s="106">
        <f>E4+E5+E6+E7+E9+E10</f>
        <v>1303660252</v>
      </c>
      <c r="F11" s="106">
        <f>F4+F5+F6+F7+F9+F10</f>
        <v>1303660252</v>
      </c>
    </row>
    <row r="12" spans="1:6" ht="24" customHeight="1">
      <c r="A12" s="314" t="s">
        <v>64</v>
      </c>
      <c r="B12" s="315" t="s">
        <v>200</v>
      </c>
      <c r="C12" s="315">
        <v>1051221000</v>
      </c>
      <c r="D12" s="315">
        <v>500000000</v>
      </c>
      <c r="E12" s="315">
        <v>500000000</v>
      </c>
      <c r="F12" s="315">
        <v>500000000</v>
      </c>
    </row>
    <row r="13" spans="1:6" ht="24" customHeight="1">
      <c r="A13" s="299"/>
      <c r="B13" s="106" t="s">
        <v>69</v>
      </c>
      <c r="C13" s="106">
        <f>C11+C12</f>
        <v>2591961000</v>
      </c>
      <c r="D13" s="106">
        <f>D11+D12</f>
        <v>1803660252</v>
      </c>
      <c r="E13" s="106">
        <f>E11+E12</f>
        <v>1803660252</v>
      </c>
      <c r="F13" s="106">
        <f>F11+F12</f>
        <v>1803660252</v>
      </c>
    </row>
    <row r="14" spans="1:6" ht="24" customHeight="1">
      <c r="A14" s="319" t="s">
        <v>262</v>
      </c>
      <c r="B14" s="320" t="s">
        <v>274</v>
      </c>
      <c r="C14" s="321"/>
      <c r="D14" s="321"/>
      <c r="E14" s="321"/>
      <c r="F14" s="321"/>
    </row>
    <row r="15" spans="1:6" ht="24" customHeight="1">
      <c r="A15" s="322" t="s">
        <v>159</v>
      </c>
      <c r="B15" s="323" t="s">
        <v>121</v>
      </c>
      <c r="C15" s="324">
        <v>272411191</v>
      </c>
      <c r="D15" s="324">
        <f>271008841*1.05</f>
        <v>284559283.05</v>
      </c>
      <c r="E15" s="324">
        <f>271008841*1.05</f>
        <v>284559283.05</v>
      </c>
      <c r="F15" s="324">
        <f>271008841*1.05</f>
        <v>284559283.05</v>
      </c>
    </row>
    <row r="16" spans="1:6" ht="24" customHeight="1">
      <c r="A16" s="322" t="s">
        <v>160</v>
      </c>
      <c r="B16" s="323" t="s">
        <v>192</v>
      </c>
      <c r="C16" s="324">
        <v>56368912</v>
      </c>
      <c r="D16" s="324">
        <v>56095454</v>
      </c>
      <c r="E16" s="324">
        <v>56095454</v>
      </c>
      <c r="F16" s="324">
        <v>56095454</v>
      </c>
    </row>
    <row r="17" spans="1:6" ht="24" customHeight="1">
      <c r="A17" s="322" t="s">
        <v>161</v>
      </c>
      <c r="B17" s="325" t="s">
        <v>193</v>
      </c>
      <c r="C17" s="324">
        <v>463057980</v>
      </c>
      <c r="D17" s="324">
        <f>487234153*1.05</f>
        <v>511595860.65000004</v>
      </c>
      <c r="E17" s="324">
        <f>487234153*1.05</f>
        <v>511595860.65000004</v>
      </c>
      <c r="F17" s="324">
        <f>487234153*1.05</f>
        <v>511595860.65000004</v>
      </c>
    </row>
    <row r="18" spans="1:8" ht="24" customHeight="1">
      <c r="A18" s="322" t="s">
        <v>162</v>
      </c>
      <c r="B18" s="325" t="s">
        <v>12</v>
      </c>
      <c r="C18" s="324">
        <v>7500000</v>
      </c>
      <c r="D18" s="324">
        <v>7500000</v>
      </c>
      <c r="E18" s="324">
        <v>7500000</v>
      </c>
      <c r="F18" s="324">
        <v>7500000</v>
      </c>
      <c r="H18" s="313"/>
    </row>
    <row r="19" spans="1:6" ht="24" customHeight="1">
      <c r="A19" s="322" t="s">
        <v>163</v>
      </c>
      <c r="B19" s="325" t="s">
        <v>20</v>
      </c>
      <c r="C19" s="324">
        <v>1315387375</v>
      </c>
      <c r="D19" s="324">
        <v>309552488</v>
      </c>
      <c r="E19" s="324">
        <v>309552488</v>
      </c>
      <c r="F19" s="324">
        <v>309552488</v>
      </c>
    </row>
    <row r="20" spans="1:6" ht="24" customHeight="1">
      <c r="A20" s="112"/>
      <c r="B20" s="108" t="s">
        <v>204</v>
      </c>
      <c r="C20" s="109">
        <f>SUM(C15:C19)</f>
        <v>2114725458</v>
      </c>
      <c r="D20" s="109">
        <f>SUM(D15:D19)</f>
        <v>1169303085.7</v>
      </c>
      <c r="E20" s="109">
        <f>SUM(E15:E19)</f>
        <v>1169303085.7</v>
      </c>
      <c r="F20" s="109">
        <f>SUM(F15:F19)</f>
        <v>1169303085.7</v>
      </c>
    </row>
    <row r="21" spans="1:6" ht="24" customHeight="1">
      <c r="A21" s="326" t="s">
        <v>164</v>
      </c>
      <c r="B21" s="327" t="s">
        <v>18</v>
      </c>
      <c r="C21" s="327">
        <v>181077898</v>
      </c>
      <c r="D21" s="327">
        <v>500000000</v>
      </c>
      <c r="E21" s="327">
        <v>500000000</v>
      </c>
      <c r="F21" s="327">
        <v>500000000</v>
      </c>
    </row>
    <row r="22" spans="1:6" ht="24" customHeight="1">
      <c r="A22" s="326" t="s">
        <v>165</v>
      </c>
      <c r="B22" s="327" t="s">
        <v>17</v>
      </c>
      <c r="C22" s="327">
        <v>230068502</v>
      </c>
      <c r="D22" s="327">
        <v>100000000</v>
      </c>
      <c r="E22" s="327">
        <v>100000000</v>
      </c>
      <c r="F22" s="327">
        <v>100000000</v>
      </c>
    </row>
    <row r="23" spans="1:6" ht="24" customHeight="1">
      <c r="A23" s="326" t="s">
        <v>166</v>
      </c>
      <c r="B23" s="327" t="s">
        <v>81</v>
      </c>
      <c r="C23" s="327">
        <v>33731976</v>
      </c>
      <c r="D23" s="327">
        <v>2000000</v>
      </c>
      <c r="E23" s="327">
        <v>2000000</v>
      </c>
      <c r="F23" s="327">
        <v>2000000</v>
      </c>
    </row>
    <row r="24" spans="1:6" ht="24" customHeight="1">
      <c r="A24" s="110"/>
      <c r="B24" s="108" t="s">
        <v>205</v>
      </c>
      <c r="C24" s="109">
        <f>SUM(C21:C23)</f>
        <v>444878376</v>
      </c>
      <c r="D24" s="109">
        <f>SUM(D21:D23)</f>
        <v>602000000</v>
      </c>
      <c r="E24" s="109">
        <f>SUM(E21:E23)</f>
        <v>602000000</v>
      </c>
      <c r="F24" s="109">
        <f>SUM(F21:F23)</f>
        <v>602000000</v>
      </c>
    </row>
    <row r="25" spans="1:6" ht="24" customHeight="1">
      <c r="A25" s="111" t="s">
        <v>82</v>
      </c>
      <c r="B25" s="108" t="s">
        <v>83</v>
      </c>
      <c r="C25" s="109">
        <f>SUM(C20+C24)</f>
        <v>2559603834</v>
      </c>
      <c r="D25" s="109">
        <f>SUM(D20+D24)</f>
        <v>1771303085.7</v>
      </c>
      <c r="E25" s="109">
        <f>SUM(E20+E24)</f>
        <v>1771303085.7</v>
      </c>
      <c r="F25" s="109">
        <f>SUM(F20+F24)</f>
        <v>1771303085.7</v>
      </c>
    </row>
    <row r="26" spans="1:6" ht="24" customHeight="1">
      <c r="A26" s="326" t="s">
        <v>84</v>
      </c>
      <c r="B26" s="328" t="s">
        <v>136</v>
      </c>
      <c r="C26" s="329">
        <v>32357166</v>
      </c>
      <c r="D26" s="329">
        <v>32357166</v>
      </c>
      <c r="E26" s="329">
        <v>32357166</v>
      </c>
      <c r="F26" s="329">
        <v>32357166</v>
      </c>
    </row>
    <row r="27" spans="1:6" ht="24" customHeight="1">
      <c r="A27" s="110"/>
      <c r="B27" s="108" t="s">
        <v>127</v>
      </c>
      <c r="C27" s="109">
        <f>SUM(C25:C26)</f>
        <v>2591961000</v>
      </c>
      <c r="D27" s="109">
        <f>SUM(D25:D26)</f>
        <v>1803660251.7</v>
      </c>
      <c r="E27" s="109">
        <f>SUM(E25:E26)</f>
        <v>1803660251.7</v>
      </c>
      <c r="F27" s="109">
        <f>SUM(F25:F26)</f>
        <v>1803660251.7</v>
      </c>
    </row>
  </sheetData>
  <sheetProtection/>
  <printOptions/>
  <pageMargins left="0.7086614173228347" right="0.7086614173228347" top="1.7322834645669292" bottom="0.7480314960629921" header="0.9055118110236221" footer="0.31496062992125984"/>
  <pageSetup horizontalDpi="600" verticalDpi="600" orientation="portrait" paperSize="9" scale="86" r:id="rId1"/>
  <headerFooter>
    <oddHeader>&amp;C&amp;"Times New Roman CE,Félkövér dőlt"ZALAKAROS VÁROS ÖNKORMÁNYZATA VÁRHATÓ BEVÉTELI ÉS KIADÁSI 
ELŐIRÁNYZATAI A TÁRGYÉVET KÖVETŐ 3 ÉVRE&amp;R13. melléklet
adatok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BreakPreview" zoomScale="60" workbookViewId="0" topLeftCell="A3">
      <selection activeCell="R15" sqref="R15"/>
    </sheetView>
  </sheetViews>
  <sheetFormatPr defaultColWidth="9.00390625" defaultRowHeight="12.75"/>
  <cols>
    <col min="1" max="1" width="37.00390625" style="0" customWidth="1"/>
    <col min="2" max="2" width="18.875" style="0" customWidth="1"/>
    <col min="3" max="3" width="13.375" style="0" customWidth="1"/>
    <col min="4" max="4" width="13.50390625" style="0" customWidth="1"/>
    <col min="5" max="5" width="12.375" style="0" customWidth="1"/>
    <col min="6" max="6" width="11.875" style="0" customWidth="1"/>
    <col min="7" max="7" width="13.875" style="0" customWidth="1"/>
    <col min="8" max="8" width="12.625" style="0" customWidth="1"/>
    <col min="9" max="10" width="15.50390625" style="0" customWidth="1"/>
    <col min="11" max="11" width="15.125" style="0" customWidth="1"/>
  </cols>
  <sheetData>
    <row r="1" ht="13.5" thickBot="1"/>
    <row r="2" spans="1:11" ht="14.25" thickBot="1">
      <c r="A2" s="332" t="s">
        <v>134</v>
      </c>
      <c r="B2" s="429" t="s">
        <v>232</v>
      </c>
      <c r="C2" s="429"/>
      <c r="D2" s="429"/>
      <c r="E2" s="429"/>
      <c r="F2" s="429"/>
      <c r="G2" s="429"/>
      <c r="H2" s="429"/>
      <c r="I2" s="429"/>
      <c r="J2" s="429"/>
      <c r="K2" s="429"/>
    </row>
    <row r="3" spans="1:11" ht="51">
      <c r="A3" s="333"/>
      <c r="B3" s="334" t="s">
        <v>269</v>
      </c>
      <c r="C3" s="430" t="s">
        <v>270</v>
      </c>
      <c r="D3" s="431"/>
      <c r="E3" s="432"/>
      <c r="F3" s="430" t="s">
        <v>271</v>
      </c>
      <c r="G3" s="431"/>
      <c r="H3" s="432"/>
      <c r="I3" s="433" t="s">
        <v>502</v>
      </c>
      <c r="J3" s="433" t="s">
        <v>503</v>
      </c>
      <c r="K3" s="433" t="s">
        <v>504</v>
      </c>
    </row>
    <row r="4" spans="1:11" ht="25.5">
      <c r="A4" s="333"/>
      <c r="B4" s="334"/>
      <c r="C4" s="335" t="s">
        <v>505</v>
      </c>
      <c r="D4" s="335" t="s">
        <v>506</v>
      </c>
      <c r="E4" s="335" t="s">
        <v>507</v>
      </c>
      <c r="F4" s="335" t="s">
        <v>508</v>
      </c>
      <c r="G4" s="335" t="s">
        <v>509</v>
      </c>
      <c r="H4" s="335" t="s">
        <v>510</v>
      </c>
      <c r="I4" s="433"/>
      <c r="J4" s="433"/>
      <c r="K4" s="433"/>
    </row>
    <row r="5" spans="1:11" ht="19.5" customHeight="1">
      <c r="A5" s="336" t="s">
        <v>118</v>
      </c>
      <c r="B5" s="336"/>
      <c r="C5" s="336"/>
      <c r="D5" s="336"/>
      <c r="E5" s="336"/>
      <c r="F5" s="336"/>
      <c r="G5" s="336"/>
      <c r="H5" s="336"/>
      <c r="I5" s="337"/>
      <c r="J5" s="337"/>
      <c r="K5" s="337"/>
    </row>
    <row r="6" spans="1:11" ht="19.5" customHeight="1">
      <c r="A6" s="338" t="s">
        <v>196</v>
      </c>
      <c r="B6" s="338">
        <v>2100000</v>
      </c>
      <c r="C6" s="338">
        <v>0</v>
      </c>
      <c r="D6" s="338">
        <v>1200000</v>
      </c>
      <c r="E6" s="338">
        <v>49868000</v>
      </c>
      <c r="F6" s="338">
        <v>0</v>
      </c>
      <c r="G6" s="338">
        <v>300000</v>
      </c>
      <c r="H6" s="338">
        <v>9470000</v>
      </c>
      <c r="I6" s="339"/>
      <c r="J6" s="339"/>
      <c r="K6" s="339"/>
    </row>
    <row r="7" spans="1:11" ht="25.5" customHeight="1">
      <c r="A7" s="338" t="s">
        <v>511</v>
      </c>
      <c r="B7" s="338">
        <v>77264600</v>
      </c>
      <c r="C7" s="340">
        <v>49128000</v>
      </c>
      <c r="D7" s="340">
        <v>16603000</v>
      </c>
      <c r="E7" s="340">
        <v>18166000</v>
      </c>
      <c r="F7" s="340">
        <v>0</v>
      </c>
      <c r="G7" s="340">
        <v>3047000</v>
      </c>
      <c r="H7" s="340"/>
      <c r="I7" s="339"/>
      <c r="J7" s="339"/>
      <c r="K7" s="339"/>
    </row>
    <row r="8" spans="1:11" ht="19.5" customHeight="1">
      <c r="A8" s="338" t="s">
        <v>268</v>
      </c>
      <c r="B8" s="338">
        <v>0</v>
      </c>
      <c r="C8" s="338">
        <v>0</v>
      </c>
      <c r="D8" s="338">
        <v>0</v>
      </c>
      <c r="E8" s="338">
        <v>0</v>
      </c>
      <c r="F8" s="338">
        <v>0</v>
      </c>
      <c r="G8" s="338">
        <v>16221000</v>
      </c>
      <c r="H8" s="338">
        <v>0</v>
      </c>
      <c r="I8" s="339"/>
      <c r="J8" s="339"/>
      <c r="K8" s="339"/>
    </row>
    <row r="9" spans="1:11" ht="19.5" customHeight="1">
      <c r="A9" s="341" t="s">
        <v>69</v>
      </c>
      <c r="B9" s="341">
        <f aca="true" t="shared" si="0" ref="B9:H9">SUM(B6:B8)</f>
        <v>79364600</v>
      </c>
      <c r="C9" s="341">
        <f t="shared" si="0"/>
        <v>49128000</v>
      </c>
      <c r="D9" s="341">
        <f t="shared" si="0"/>
        <v>17803000</v>
      </c>
      <c r="E9" s="341">
        <f t="shared" si="0"/>
        <v>68034000</v>
      </c>
      <c r="F9" s="341">
        <f t="shared" si="0"/>
        <v>0</v>
      </c>
      <c r="G9" s="341">
        <f t="shared" si="0"/>
        <v>19568000</v>
      </c>
      <c r="H9" s="341">
        <f t="shared" si="0"/>
        <v>9470000</v>
      </c>
      <c r="I9" s="342"/>
      <c r="J9" s="342"/>
      <c r="K9" s="342"/>
    </row>
    <row r="10" spans="1:11" ht="19.5" customHeight="1">
      <c r="A10" s="343"/>
      <c r="B10" s="343"/>
      <c r="C10" s="343"/>
      <c r="D10" s="343"/>
      <c r="E10" s="343"/>
      <c r="F10" s="343"/>
      <c r="G10" s="343"/>
      <c r="H10" s="343"/>
      <c r="I10" s="423"/>
      <c r="J10" s="423"/>
      <c r="K10" s="423"/>
    </row>
    <row r="11" spans="1:11" ht="9" customHeight="1">
      <c r="A11" s="29" t="s">
        <v>274</v>
      </c>
      <c r="B11" s="28"/>
      <c r="C11" s="28"/>
      <c r="D11" s="28"/>
      <c r="E11" s="28"/>
      <c r="F11" s="28"/>
      <c r="G11" s="28"/>
      <c r="H11" s="28"/>
      <c r="I11" s="424"/>
      <c r="J11" s="424"/>
      <c r="K11" s="424"/>
    </row>
    <row r="12" spans="1:11" ht="19.5" customHeight="1">
      <c r="A12" s="323" t="s">
        <v>121</v>
      </c>
      <c r="B12" s="324">
        <v>97028263</v>
      </c>
      <c r="C12" s="324">
        <v>56644242</v>
      </c>
      <c r="D12" s="324">
        <v>20052320</v>
      </c>
      <c r="E12" s="324">
        <v>18798779</v>
      </c>
      <c r="F12" s="324">
        <v>2135405</v>
      </c>
      <c r="G12" s="324">
        <v>10973188</v>
      </c>
      <c r="H12" s="324">
        <v>1413250</v>
      </c>
      <c r="I12" s="344"/>
      <c r="J12" s="344"/>
      <c r="K12" s="344"/>
    </row>
    <row r="13" spans="1:11" ht="24.75" customHeight="1">
      <c r="A13" s="323" t="s">
        <v>192</v>
      </c>
      <c r="B13" s="324">
        <v>19527430</v>
      </c>
      <c r="C13" s="324">
        <v>13086617</v>
      </c>
      <c r="D13" s="324">
        <v>3898444</v>
      </c>
      <c r="E13" s="324">
        <v>3807132</v>
      </c>
      <c r="F13" s="324">
        <v>414795</v>
      </c>
      <c r="G13" s="324">
        <v>2190511</v>
      </c>
      <c r="H13" s="324">
        <f>H12*0.9*0.195</f>
        <v>248025.375</v>
      </c>
      <c r="I13" s="344"/>
      <c r="J13" s="344"/>
      <c r="K13" s="344"/>
    </row>
    <row r="14" spans="1:11" ht="19.5" customHeight="1">
      <c r="A14" s="325" t="s">
        <v>193</v>
      </c>
      <c r="B14" s="324">
        <v>17159915</v>
      </c>
      <c r="C14" s="324">
        <v>4311047</v>
      </c>
      <c r="D14" s="324">
        <v>2477167</v>
      </c>
      <c r="E14" s="324">
        <v>46316123</v>
      </c>
      <c r="F14" s="324">
        <v>1879200</v>
      </c>
      <c r="G14" s="324">
        <v>16999678</v>
      </c>
      <c r="H14" s="324">
        <v>6447426</v>
      </c>
      <c r="I14" s="344"/>
      <c r="J14" s="344"/>
      <c r="K14" s="344"/>
    </row>
    <row r="15" spans="1:11" ht="19.5" customHeight="1">
      <c r="A15" s="325" t="s">
        <v>20</v>
      </c>
      <c r="B15" s="324">
        <v>1200000</v>
      </c>
      <c r="C15" s="324"/>
      <c r="D15" s="324"/>
      <c r="E15" s="324">
        <v>0</v>
      </c>
      <c r="F15" s="324">
        <v>0</v>
      </c>
      <c r="G15" s="324">
        <v>0</v>
      </c>
      <c r="H15" s="324">
        <v>0</v>
      </c>
      <c r="I15" s="344"/>
      <c r="J15" s="344"/>
      <c r="K15" s="344"/>
    </row>
    <row r="16" spans="1:11" ht="19.5" customHeight="1">
      <c r="A16" s="327" t="s">
        <v>18</v>
      </c>
      <c r="B16" s="327">
        <v>2000000</v>
      </c>
      <c r="C16" s="327">
        <f>2960000-D16-E16</f>
        <v>2050000</v>
      </c>
      <c r="D16" s="327">
        <v>150000</v>
      </c>
      <c r="E16" s="327">
        <v>760000</v>
      </c>
      <c r="F16" s="327">
        <v>240000</v>
      </c>
      <c r="G16" s="327">
        <f>2400000-H16-F16</f>
        <v>1760000</v>
      </c>
      <c r="H16" s="327">
        <v>400000</v>
      </c>
      <c r="I16" s="344"/>
      <c r="J16" s="344"/>
      <c r="K16" s="344"/>
    </row>
    <row r="17" spans="1:11" ht="19.5" customHeight="1">
      <c r="A17" s="327" t="s">
        <v>17</v>
      </c>
      <c r="B17" s="327">
        <v>0</v>
      </c>
      <c r="C17" s="327">
        <v>0</v>
      </c>
      <c r="D17" s="327">
        <v>0</v>
      </c>
      <c r="E17" s="327">
        <v>0</v>
      </c>
      <c r="F17" s="327">
        <v>0</v>
      </c>
      <c r="G17" s="327">
        <v>13597398</v>
      </c>
      <c r="H17" s="327">
        <v>0</v>
      </c>
      <c r="I17" s="344"/>
      <c r="J17" s="344"/>
      <c r="K17" s="344"/>
    </row>
    <row r="18" spans="1:11" ht="19.5" customHeight="1">
      <c r="A18" s="327" t="s">
        <v>81</v>
      </c>
      <c r="B18" s="327">
        <v>600000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44"/>
      <c r="J18" s="344"/>
      <c r="K18" s="344"/>
    </row>
    <row r="19" spans="1:11" ht="19.5" customHeight="1">
      <c r="A19" s="108" t="s">
        <v>273</v>
      </c>
      <c r="B19" s="109">
        <f>SUM(B12:B18)</f>
        <v>137515608</v>
      </c>
      <c r="C19" s="109">
        <f aca="true" t="shared" si="1" ref="C19:H19">SUM(C12:C18)</f>
        <v>76091906</v>
      </c>
      <c r="D19" s="109">
        <f t="shared" si="1"/>
        <v>26577931</v>
      </c>
      <c r="E19" s="109">
        <f t="shared" si="1"/>
        <v>69682034</v>
      </c>
      <c r="F19" s="109">
        <f t="shared" si="1"/>
        <v>4669400</v>
      </c>
      <c r="G19" s="109">
        <f t="shared" si="1"/>
        <v>45520775</v>
      </c>
      <c r="H19" s="109">
        <f t="shared" si="1"/>
        <v>8508701.375</v>
      </c>
      <c r="I19" s="342"/>
      <c r="J19" s="342"/>
      <c r="K19" s="342"/>
    </row>
    <row r="20" spans="1:11" ht="59.25" customHeight="1">
      <c r="A20" s="345" t="s">
        <v>514</v>
      </c>
      <c r="B20" s="346">
        <f aca="true" t="shared" si="2" ref="B20:H20">B19-B9</f>
        <v>58151008</v>
      </c>
      <c r="C20" s="346">
        <f t="shared" si="2"/>
        <v>26963906</v>
      </c>
      <c r="D20" s="346">
        <f t="shared" si="2"/>
        <v>8774931</v>
      </c>
      <c r="E20" s="346">
        <f t="shared" si="2"/>
        <v>1648034</v>
      </c>
      <c r="F20" s="346">
        <f t="shared" si="2"/>
        <v>4669400</v>
      </c>
      <c r="G20" s="346">
        <f t="shared" si="2"/>
        <v>25952775</v>
      </c>
      <c r="H20" s="346">
        <f t="shared" si="2"/>
        <v>-961298.625</v>
      </c>
      <c r="I20" s="347"/>
      <c r="J20" s="348"/>
      <c r="K20" s="348"/>
    </row>
    <row r="21" spans="1:11" ht="15">
      <c r="A21" s="346" t="s">
        <v>512</v>
      </c>
      <c r="B21" s="349">
        <f>B20</f>
        <v>58151008</v>
      </c>
      <c r="C21" s="425">
        <f>SUM(C20:E20)</f>
        <v>37386871</v>
      </c>
      <c r="D21" s="425"/>
      <c r="E21" s="425"/>
      <c r="F21" s="426">
        <f>SUM(F20:H20)</f>
        <v>29660876.375</v>
      </c>
      <c r="G21" s="427"/>
      <c r="H21" s="427"/>
      <c r="I21" s="350">
        <f>I20</f>
        <v>0</v>
      </c>
      <c r="J21" s="350">
        <f>J20</f>
        <v>0</v>
      </c>
      <c r="K21" s="350">
        <f>K20</f>
        <v>0</v>
      </c>
    </row>
    <row r="22" spans="1:11" ht="15">
      <c r="A22" s="346" t="s">
        <v>515</v>
      </c>
      <c r="B22" s="349"/>
      <c r="C22" s="417"/>
      <c r="D22" s="418"/>
      <c r="E22" s="419"/>
      <c r="F22" s="420"/>
      <c r="G22" s="421"/>
      <c r="H22" s="422"/>
      <c r="I22" s="350">
        <v>22069000</v>
      </c>
      <c r="J22" s="350">
        <v>17500000</v>
      </c>
      <c r="K22" s="350">
        <v>62250000</v>
      </c>
    </row>
    <row r="23" spans="1:11" ht="45.75" customHeight="1">
      <c r="A23" s="346" t="s">
        <v>513</v>
      </c>
      <c r="B23" s="428">
        <f>B21+C21+F21+I22+J22+K22</f>
        <v>227017755.375</v>
      </c>
      <c r="C23" s="428"/>
      <c r="D23" s="428"/>
      <c r="E23" s="428"/>
      <c r="F23" s="428"/>
      <c r="G23" s="428"/>
      <c r="H23" s="428"/>
      <c r="I23" s="428"/>
      <c r="J23" s="428"/>
      <c r="K23" s="428"/>
    </row>
    <row r="26" spans="1:11" ht="39" customHeight="1">
      <c r="A26" s="416" t="s">
        <v>516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</row>
  </sheetData>
  <sheetProtection/>
  <mergeCells count="15">
    <mergeCell ref="B2:K2"/>
    <mergeCell ref="C3:E3"/>
    <mergeCell ref="F3:H3"/>
    <mergeCell ref="I3:I4"/>
    <mergeCell ref="J3:J4"/>
    <mergeCell ref="K3:K4"/>
    <mergeCell ref="A26:K26"/>
    <mergeCell ref="C22:E22"/>
    <mergeCell ref="F22:H22"/>
    <mergeCell ref="I10:I11"/>
    <mergeCell ref="J10:J11"/>
    <mergeCell ref="K10:K11"/>
    <mergeCell ref="C21:E21"/>
    <mergeCell ref="F21:H21"/>
    <mergeCell ref="B23:K23"/>
  </mergeCells>
  <printOptions/>
  <pageMargins left="0.7" right="0.7" top="0.75" bottom="0.75" header="0.3" footer="0.3"/>
  <pageSetup horizontalDpi="600" verticalDpi="600" orientation="landscape" paperSize="9" scale="73" r:id="rId1"/>
  <headerFooter>
    <oddHeader>&amp;C&amp;"Times New Roman CE,Félkövér dőlt"KIMUTATÁS ZALAKAROS VÁROS ÖNKORMÁNYZATÁNAK HOZZÁJÁRULÁSÁRÓL AZ INTÉZMÉNYEK
 ÉS GAZDASÁGI SZERVEZETEK MŰKÖDÉSÉHEZ 2019. ÉVBEN &amp;R14. melléklet
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23">
      <selection activeCell="C43" sqref="C43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7.125" style="7" customWidth="1"/>
    <col min="4" max="16384" width="9.375" style="6" customWidth="1"/>
  </cols>
  <sheetData>
    <row r="1" spans="1:3" s="3" customFormat="1" ht="55.5" customHeight="1" thickBot="1">
      <c r="A1" s="103" t="s">
        <v>158</v>
      </c>
      <c r="B1" s="104" t="s">
        <v>134</v>
      </c>
      <c r="C1" s="299" t="s">
        <v>232</v>
      </c>
    </row>
    <row r="2" spans="1:3" s="8" customFormat="1" ht="14.25" customHeight="1">
      <c r="A2" s="12" t="s">
        <v>21</v>
      </c>
      <c r="B2" s="15" t="s">
        <v>118</v>
      </c>
      <c r="C2" s="15"/>
    </row>
    <row r="3" spans="1:3" s="3" customFormat="1" ht="14.25" customHeight="1">
      <c r="A3" s="122" t="s">
        <v>22</v>
      </c>
      <c r="B3" s="123" t="s">
        <v>23</v>
      </c>
      <c r="C3" s="125">
        <f>SUM(C4:C12)</f>
        <v>483207243</v>
      </c>
    </row>
    <row r="4" spans="1:3" s="3" customFormat="1" ht="14.25" customHeight="1">
      <c r="A4" s="30" t="s">
        <v>24</v>
      </c>
      <c r="B4" s="17" t="s">
        <v>25</v>
      </c>
      <c r="C4" s="17"/>
    </row>
    <row r="5" spans="1:5" s="3" customFormat="1" ht="18" customHeight="1">
      <c r="A5" s="31" t="s">
        <v>26</v>
      </c>
      <c r="B5" s="17" t="s">
        <v>27</v>
      </c>
      <c r="C5" s="62">
        <v>305432642</v>
      </c>
      <c r="D5"/>
      <c r="E5"/>
    </row>
    <row r="6" spans="1:5" s="3" customFormat="1" ht="18" customHeight="1">
      <c r="A6" s="31" t="s">
        <v>28</v>
      </c>
      <c r="B6" s="17" t="s">
        <v>38</v>
      </c>
      <c r="C6" s="27">
        <v>49127650</v>
      </c>
      <c r="D6"/>
      <c r="E6"/>
    </row>
    <row r="7" spans="1:5" s="3" customFormat="1" ht="24.75" customHeight="1">
      <c r="A7" s="31" t="s">
        <v>29</v>
      </c>
      <c r="B7" s="17" t="s">
        <v>30</v>
      </c>
      <c r="C7" s="27">
        <v>69338046</v>
      </c>
      <c r="D7"/>
      <c r="E7"/>
    </row>
    <row r="8" spans="1:5" s="3" customFormat="1" ht="15" customHeight="1">
      <c r="A8" s="31" t="s">
        <v>31</v>
      </c>
      <c r="B8" s="17" t="s">
        <v>33</v>
      </c>
      <c r="C8" s="27">
        <v>3046780</v>
      </c>
      <c r="D8"/>
      <c r="E8"/>
    </row>
    <row r="9" spans="1:3" s="3" customFormat="1" ht="16.5" customHeight="1">
      <c r="A9" s="31" t="s">
        <v>32</v>
      </c>
      <c r="B9" s="17" t="s">
        <v>97</v>
      </c>
      <c r="C9" s="17">
        <v>0</v>
      </c>
    </row>
    <row r="10" spans="1:3" s="3" customFormat="1" ht="15" customHeight="1">
      <c r="A10" s="31" t="s">
        <v>212</v>
      </c>
      <c r="B10" s="17" t="s">
        <v>213</v>
      </c>
      <c r="C10" s="17">
        <v>0</v>
      </c>
    </row>
    <row r="11" spans="1:3" s="3" customFormat="1" ht="24.75" customHeight="1">
      <c r="A11" s="30" t="s">
        <v>214</v>
      </c>
      <c r="B11" s="17" t="s">
        <v>215</v>
      </c>
      <c r="C11" s="17">
        <v>0</v>
      </c>
    </row>
    <row r="12" spans="1:3" s="3" customFormat="1" ht="18.75" customHeight="1">
      <c r="A12" s="30" t="s">
        <v>128</v>
      </c>
      <c r="B12" s="17" t="s">
        <v>129</v>
      </c>
      <c r="C12" s="17">
        <v>56262125</v>
      </c>
    </row>
    <row r="13" spans="1:3" s="3" customFormat="1" ht="14.25" customHeight="1">
      <c r="A13" s="122" t="s">
        <v>34</v>
      </c>
      <c r="B13" s="123" t="s">
        <v>35</v>
      </c>
      <c r="C13" s="125">
        <f>C14</f>
        <v>381431929</v>
      </c>
    </row>
    <row r="14" spans="1:3" s="3" customFormat="1" ht="17.25" customHeight="1">
      <c r="A14" s="30" t="s">
        <v>36</v>
      </c>
      <c r="B14" s="17" t="s">
        <v>37</v>
      </c>
      <c r="C14" s="17">
        <f>SUM(C15:C20)</f>
        <v>381431929</v>
      </c>
    </row>
    <row r="15" spans="1:3" s="3" customFormat="1" ht="17.25" customHeight="1">
      <c r="A15" s="30"/>
      <c r="B15" s="164" t="s">
        <v>263</v>
      </c>
      <c r="C15" s="17">
        <v>20295688</v>
      </c>
    </row>
    <row r="16" spans="1:3" s="3" customFormat="1" ht="17.25" customHeight="1">
      <c r="A16" s="30"/>
      <c r="B16" s="164" t="s">
        <v>264</v>
      </c>
      <c r="C16" s="17">
        <v>79295728</v>
      </c>
    </row>
    <row r="17" spans="1:3" s="3" customFormat="1" ht="17.25" customHeight="1">
      <c r="A17" s="30"/>
      <c r="B17" s="164" t="s">
        <v>265</v>
      </c>
      <c r="C17" s="17">
        <v>103334259</v>
      </c>
    </row>
    <row r="18" spans="1:3" s="3" customFormat="1" ht="17.25" customHeight="1">
      <c r="A18" s="30"/>
      <c r="B18" s="164" t="s">
        <v>266</v>
      </c>
      <c r="C18" s="17">
        <v>3600000</v>
      </c>
    </row>
    <row r="19" spans="1:3" s="3" customFormat="1" ht="17.25" customHeight="1">
      <c r="A19" s="30"/>
      <c r="B19" s="164" t="s">
        <v>484</v>
      </c>
      <c r="C19" s="17">
        <v>169674278</v>
      </c>
    </row>
    <row r="20" spans="1:3" s="3" customFormat="1" ht="17.25" customHeight="1">
      <c r="A20" s="30"/>
      <c r="B20" s="164" t="s">
        <v>485</v>
      </c>
      <c r="C20" s="17">
        <v>5231976</v>
      </c>
    </row>
    <row r="21" spans="1:3" s="3" customFormat="1" ht="14.25" customHeight="1">
      <c r="A21" s="122" t="s">
        <v>39</v>
      </c>
      <c r="B21" s="123" t="s">
        <v>11</v>
      </c>
      <c r="C21" s="125">
        <f>SUM(C22:C26)</f>
        <v>542500000</v>
      </c>
    </row>
    <row r="22" spans="1:3" s="3" customFormat="1" ht="14.25" customHeight="1">
      <c r="A22" s="165" t="s">
        <v>98</v>
      </c>
      <c r="B22" s="34" t="s">
        <v>99</v>
      </c>
      <c r="C22" s="17">
        <v>57000000</v>
      </c>
    </row>
    <row r="23" spans="1:3" s="3" customFormat="1" ht="14.25" customHeight="1">
      <c r="A23" s="30" t="s">
        <v>40</v>
      </c>
      <c r="B23" s="17" t="s">
        <v>0</v>
      </c>
      <c r="C23" s="17">
        <v>210000000</v>
      </c>
    </row>
    <row r="24" spans="1:3" s="3" customFormat="1" ht="14.25" customHeight="1">
      <c r="A24" s="30" t="s">
        <v>41</v>
      </c>
      <c r="B24" s="17" t="s">
        <v>50</v>
      </c>
      <c r="C24" s="17">
        <v>10000000</v>
      </c>
    </row>
    <row r="25" spans="1:3" s="3" customFormat="1" ht="26.25" customHeight="1">
      <c r="A25" s="30" t="s">
        <v>51</v>
      </c>
      <c r="B25" s="17" t="s">
        <v>145</v>
      </c>
      <c r="C25" s="17">
        <v>265000000</v>
      </c>
    </row>
    <row r="26" spans="1:3" s="3" customFormat="1" ht="14.25" customHeight="1">
      <c r="A26" s="30" t="s">
        <v>52</v>
      </c>
      <c r="B26" s="17" t="s">
        <v>146</v>
      </c>
      <c r="C26" s="17">
        <v>500000</v>
      </c>
    </row>
    <row r="27" spans="1:3" s="3" customFormat="1" ht="15" customHeight="1">
      <c r="A27" s="122" t="s">
        <v>53</v>
      </c>
      <c r="B27" s="123" t="s">
        <v>196</v>
      </c>
      <c r="C27" s="123">
        <v>130647819</v>
      </c>
    </row>
    <row r="28" spans="1:3" s="3" customFormat="1" ht="15" customHeight="1">
      <c r="A28" s="122" t="s">
        <v>54</v>
      </c>
      <c r="B28" s="123" t="s">
        <v>197</v>
      </c>
      <c r="C28" s="124"/>
    </row>
    <row r="29" spans="1:3" s="3" customFormat="1" ht="15" customHeight="1">
      <c r="A29" s="16" t="s">
        <v>55</v>
      </c>
      <c r="B29" s="17" t="s">
        <v>56</v>
      </c>
      <c r="C29" s="17">
        <v>0</v>
      </c>
    </row>
    <row r="30" spans="1:3" s="3" customFormat="1" ht="15" customHeight="1">
      <c r="A30" s="16" t="s">
        <v>100</v>
      </c>
      <c r="B30" s="17" t="s">
        <v>101</v>
      </c>
      <c r="C30" s="17"/>
    </row>
    <row r="31" spans="1:3" s="3" customFormat="1" ht="15" customHeight="1">
      <c r="A31" s="16" t="s">
        <v>102</v>
      </c>
      <c r="B31" s="17" t="s">
        <v>103</v>
      </c>
      <c r="C31" s="17"/>
    </row>
    <row r="32" spans="1:3" s="3" customFormat="1" ht="15" customHeight="1">
      <c r="A32" s="16" t="s">
        <v>104</v>
      </c>
      <c r="B32" s="17" t="s">
        <v>105</v>
      </c>
      <c r="C32" s="17"/>
    </row>
    <row r="33" spans="1:3" s="3" customFormat="1" ht="15" customHeight="1">
      <c r="A33" s="122" t="s">
        <v>57</v>
      </c>
      <c r="B33" s="123" t="s">
        <v>198</v>
      </c>
      <c r="C33" s="123">
        <v>982555</v>
      </c>
    </row>
    <row r="34" spans="1:3" s="3" customFormat="1" ht="15" customHeight="1">
      <c r="A34" s="126" t="s">
        <v>58</v>
      </c>
      <c r="B34" s="125" t="s">
        <v>199</v>
      </c>
      <c r="C34" s="125">
        <f>C35+C36</f>
        <v>1970454</v>
      </c>
    </row>
    <row r="35" spans="1:3" s="3" customFormat="1" ht="24.75" customHeight="1">
      <c r="A35" s="16" t="s">
        <v>59</v>
      </c>
      <c r="B35" s="17" t="s">
        <v>60</v>
      </c>
      <c r="C35" s="17">
        <v>820000</v>
      </c>
    </row>
    <row r="36" spans="1:3" s="3" customFormat="1" ht="15" customHeight="1">
      <c r="A36" s="16" t="s">
        <v>61</v>
      </c>
      <c r="B36" s="17" t="s">
        <v>62</v>
      </c>
      <c r="C36" s="17">
        <v>1150454</v>
      </c>
    </row>
    <row r="37" spans="1:3" s="3" customFormat="1" ht="15" customHeight="1">
      <c r="A37" s="299" t="s">
        <v>63</v>
      </c>
      <c r="B37" s="106" t="s">
        <v>137</v>
      </c>
      <c r="C37" s="106">
        <f>C3+C13+C21+C27+C33+C34</f>
        <v>1540740000</v>
      </c>
    </row>
    <row r="38" spans="1:3" s="3" customFormat="1" ht="15.75" customHeight="1">
      <c r="A38" s="122" t="s">
        <v>64</v>
      </c>
      <c r="B38" s="123" t="s">
        <v>200</v>
      </c>
      <c r="C38" s="123">
        <f>SUM(C40:C42)</f>
        <v>1051221000</v>
      </c>
    </row>
    <row r="39" spans="1:3" s="3" customFormat="1" ht="14.25" customHeight="1">
      <c r="A39" s="17" t="s">
        <v>65</v>
      </c>
      <c r="B39" s="17" t="s">
        <v>66</v>
      </c>
      <c r="C39" s="17"/>
    </row>
    <row r="40" spans="1:3" s="3" customFormat="1" ht="21" customHeight="1">
      <c r="A40" s="26" t="s">
        <v>67</v>
      </c>
      <c r="B40" s="26" t="s">
        <v>267</v>
      </c>
      <c r="C40" s="17">
        <v>60000000</v>
      </c>
    </row>
    <row r="41" spans="1:3" s="3" customFormat="1" ht="14.25" customHeight="1">
      <c r="A41" s="26" t="s">
        <v>209</v>
      </c>
      <c r="B41" s="95" t="s">
        <v>208</v>
      </c>
      <c r="C41" s="17">
        <v>0</v>
      </c>
    </row>
    <row r="42" spans="1:3" s="3" customFormat="1" ht="14.25" customHeight="1">
      <c r="A42" s="26" t="s">
        <v>68</v>
      </c>
      <c r="B42" s="26" t="s">
        <v>268</v>
      </c>
      <c r="C42" s="17">
        <v>991221000</v>
      </c>
    </row>
    <row r="43" spans="1:3" ht="15.75" customHeight="1">
      <c r="A43" s="299"/>
      <c r="B43" s="106" t="s">
        <v>69</v>
      </c>
      <c r="C43" s="106">
        <f>C37+C38</f>
        <v>2591961000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dőlt"ZALAKAROS VÁROS  ÖNKORMÁNYZATA ÉS INTÉZMÉNYEI ÖSSZESÍTETT
 BEVÉTELI ELŐIRÁNYZATAI ROVATONKÉNT
2019. ÉVBEN&amp;R&amp;"Times New Roman CE,Félkövér dőlt"2. melléklet
Adatok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Layout" workbookViewId="0" topLeftCell="A22">
      <selection activeCell="C42" sqref="C42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5.375" style="7" customWidth="1"/>
    <col min="4" max="16384" width="9.375" style="6" customWidth="1"/>
  </cols>
  <sheetData>
    <row r="1" spans="1:3" s="3" customFormat="1" ht="55.5" customHeight="1" thickBot="1">
      <c r="A1" s="103" t="s">
        <v>158</v>
      </c>
      <c r="B1" s="104" t="s">
        <v>134</v>
      </c>
      <c r="C1" s="105" t="s">
        <v>232</v>
      </c>
    </row>
    <row r="2" spans="1:3" s="8" customFormat="1" ht="14.25" customHeight="1">
      <c r="A2" s="12" t="s">
        <v>21</v>
      </c>
      <c r="B2" s="15" t="s">
        <v>118</v>
      </c>
      <c r="C2" s="15"/>
    </row>
    <row r="3" spans="1:3" s="3" customFormat="1" ht="14.25" customHeight="1">
      <c r="A3" s="122" t="s">
        <v>22</v>
      </c>
      <c r="B3" s="123" t="s">
        <v>23</v>
      </c>
      <c r="C3" s="125">
        <f>SUM(C4:C12)</f>
        <v>472902687</v>
      </c>
    </row>
    <row r="4" spans="1:3" s="3" customFormat="1" ht="14.25" customHeight="1">
      <c r="A4" s="30" t="s">
        <v>24</v>
      </c>
      <c r="B4" s="17" t="s">
        <v>25</v>
      </c>
      <c r="C4" s="17"/>
    </row>
    <row r="5" spans="1:5" s="3" customFormat="1" ht="18" customHeight="1">
      <c r="A5" s="31" t="s">
        <v>26</v>
      </c>
      <c r="B5" s="17" t="s">
        <v>27</v>
      </c>
      <c r="C5" s="62">
        <v>305432642</v>
      </c>
      <c r="D5"/>
      <c r="E5"/>
    </row>
    <row r="6" spans="1:5" s="3" customFormat="1" ht="18" customHeight="1">
      <c r="A6" s="31" t="s">
        <v>28</v>
      </c>
      <c r="B6" s="17" t="s">
        <v>38</v>
      </c>
      <c r="C6" s="27">
        <v>49127650</v>
      </c>
      <c r="D6"/>
      <c r="E6"/>
    </row>
    <row r="7" spans="1:5" s="3" customFormat="1" ht="24.75" customHeight="1">
      <c r="A7" s="31" t="s">
        <v>29</v>
      </c>
      <c r="B7" s="17" t="s">
        <v>30</v>
      </c>
      <c r="C7" s="27">
        <v>69338046</v>
      </c>
      <c r="D7"/>
      <c r="E7"/>
    </row>
    <row r="8" spans="1:5" s="3" customFormat="1" ht="15" customHeight="1">
      <c r="A8" s="31" t="s">
        <v>31</v>
      </c>
      <c r="B8" s="17" t="s">
        <v>33</v>
      </c>
      <c r="C8" s="27">
        <v>3046780</v>
      </c>
      <c r="D8"/>
      <c r="E8"/>
    </row>
    <row r="9" spans="1:3" s="3" customFormat="1" ht="16.5" customHeight="1">
      <c r="A9" s="31" t="s">
        <v>32</v>
      </c>
      <c r="B9" s="17" t="s">
        <v>97</v>
      </c>
      <c r="C9" s="17">
        <v>0</v>
      </c>
    </row>
    <row r="10" spans="1:3" s="3" customFormat="1" ht="15" customHeight="1">
      <c r="A10" s="31" t="s">
        <v>212</v>
      </c>
      <c r="B10" s="17" t="s">
        <v>213</v>
      </c>
      <c r="C10" s="17">
        <v>0</v>
      </c>
    </row>
    <row r="11" spans="1:3" s="3" customFormat="1" ht="24.75" customHeight="1">
      <c r="A11" s="30" t="s">
        <v>214</v>
      </c>
      <c r="B11" s="17" t="s">
        <v>215</v>
      </c>
      <c r="C11" s="17">
        <v>0</v>
      </c>
    </row>
    <row r="12" spans="1:3" s="3" customFormat="1" ht="18.75" customHeight="1">
      <c r="A12" s="30" t="s">
        <v>128</v>
      </c>
      <c r="B12" s="17" t="s">
        <v>129</v>
      </c>
      <c r="C12" s="17">
        <v>45957569</v>
      </c>
    </row>
    <row r="13" spans="1:3" s="3" customFormat="1" ht="14.25" customHeight="1">
      <c r="A13" s="122" t="s">
        <v>34</v>
      </c>
      <c r="B13" s="123" t="s">
        <v>35</v>
      </c>
      <c r="C13" s="125">
        <f>C14</f>
        <v>376199953</v>
      </c>
    </row>
    <row r="14" spans="1:3" s="3" customFormat="1" ht="17.25" customHeight="1">
      <c r="A14" s="30" t="s">
        <v>36</v>
      </c>
      <c r="B14" s="17" t="s">
        <v>37</v>
      </c>
      <c r="C14" s="17">
        <f>SUM(C15:C19)</f>
        <v>376199953</v>
      </c>
    </row>
    <row r="15" spans="1:3" s="3" customFormat="1" ht="17.25" customHeight="1">
      <c r="A15" s="30"/>
      <c r="B15" s="164" t="s">
        <v>263</v>
      </c>
      <c r="C15" s="17">
        <v>20295688</v>
      </c>
    </row>
    <row r="16" spans="1:3" s="3" customFormat="1" ht="17.25" customHeight="1">
      <c r="A16" s="30"/>
      <c r="B16" s="164" t="s">
        <v>264</v>
      </c>
      <c r="C16" s="17">
        <v>79295728</v>
      </c>
    </row>
    <row r="17" spans="1:3" s="3" customFormat="1" ht="17.25" customHeight="1">
      <c r="A17" s="30"/>
      <c r="B17" s="164" t="s">
        <v>265</v>
      </c>
      <c r="C17" s="17">
        <v>103334259</v>
      </c>
    </row>
    <row r="18" spans="1:3" s="3" customFormat="1" ht="17.25" customHeight="1">
      <c r="A18" s="30"/>
      <c r="B18" s="164" t="s">
        <v>266</v>
      </c>
      <c r="C18" s="17">
        <v>3600000</v>
      </c>
    </row>
    <row r="19" spans="1:3" s="3" customFormat="1" ht="17.25" customHeight="1">
      <c r="A19" s="30"/>
      <c r="B19" s="164" t="s">
        <v>484</v>
      </c>
      <c r="C19" s="17">
        <v>169674278</v>
      </c>
    </row>
    <row r="20" spans="1:3" s="3" customFormat="1" ht="14.25" customHeight="1">
      <c r="A20" s="122" t="s">
        <v>39</v>
      </c>
      <c r="B20" s="123" t="s">
        <v>11</v>
      </c>
      <c r="C20" s="125">
        <f>SUM(C21:C25)</f>
        <v>542500000</v>
      </c>
    </row>
    <row r="21" spans="1:3" s="3" customFormat="1" ht="14.25" customHeight="1">
      <c r="A21" s="165" t="s">
        <v>98</v>
      </c>
      <c r="B21" s="34" t="s">
        <v>99</v>
      </c>
      <c r="C21" s="17">
        <v>57000000</v>
      </c>
    </row>
    <row r="22" spans="1:3" s="3" customFormat="1" ht="14.25" customHeight="1">
      <c r="A22" s="30" t="s">
        <v>40</v>
      </c>
      <c r="B22" s="17" t="s">
        <v>0</v>
      </c>
      <c r="C22" s="17">
        <v>210000000</v>
      </c>
    </row>
    <row r="23" spans="1:3" s="3" customFormat="1" ht="14.25" customHeight="1">
      <c r="A23" s="30" t="s">
        <v>41</v>
      </c>
      <c r="B23" s="17" t="s">
        <v>50</v>
      </c>
      <c r="C23" s="17">
        <v>10000000</v>
      </c>
    </row>
    <row r="24" spans="1:3" s="3" customFormat="1" ht="26.25" customHeight="1">
      <c r="A24" s="30" t="s">
        <v>51</v>
      </c>
      <c r="B24" s="17" t="s">
        <v>145</v>
      </c>
      <c r="C24" s="17">
        <v>265000000</v>
      </c>
    </row>
    <row r="25" spans="1:3" s="3" customFormat="1" ht="14.25" customHeight="1">
      <c r="A25" s="30" t="s">
        <v>52</v>
      </c>
      <c r="B25" s="17" t="s">
        <v>146</v>
      </c>
      <c r="C25" s="17">
        <v>500000</v>
      </c>
    </row>
    <row r="26" spans="1:3" s="3" customFormat="1" ht="15" customHeight="1">
      <c r="A26" s="122" t="s">
        <v>53</v>
      </c>
      <c r="B26" s="123" t="s">
        <v>196</v>
      </c>
      <c r="C26" s="123">
        <v>67709601</v>
      </c>
    </row>
    <row r="27" spans="1:3" s="3" customFormat="1" ht="15" customHeight="1">
      <c r="A27" s="122" t="s">
        <v>54</v>
      </c>
      <c r="B27" s="123" t="s">
        <v>197</v>
      </c>
      <c r="C27" s="124"/>
    </row>
    <row r="28" spans="1:3" s="3" customFormat="1" ht="15" customHeight="1">
      <c r="A28" s="16" t="s">
        <v>55</v>
      </c>
      <c r="B28" s="17" t="s">
        <v>56</v>
      </c>
      <c r="C28" s="17">
        <v>0</v>
      </c>
    </row>
    <row r="29" spans="1:3" s="3" customFormat="1" ht="15" customHeight="1">
      <c r="A29" s="16" t="s">
        <v>100</v>
      </c>
      <c r="B29" s="17" t="s">
        <v>101</v>
      </c>
      <c r="C29" s="17"/>
    </row>
    <row r="30" spans="1:3" s="3" customFormat="1" ht="15" customHeight="1">
      <c r="A30" s="16" t="s">
        <v>102</v>
      </c>
      <c r="B30" s="17" t="s">
        <v>103</v>
      </c>
      <c r="C30" s="17"/>
    </row>
    <row r="31" spans="1:3" s="3" customFormat="1" ht="15" customHeight="1">
      <c r="A31" s="16" t="s">
        <v>104</v>
      </c>
      <c r="B31" s="17" t="s">
        <v>105</v>
      </c>
      <c r="C31" s="17"/>
    </row>
    <row r="32" spans="1:3" s="3" customFormat="1" ht="15" customHeight="1">
      <c r="A32" s="122" t="s">
        <v>57</v>
      </c>
      <c r="B32" s="123" t="s">
        <v>198</v>
      </c>
      <c r="C32" s="123">
        <v>982555</v>
      </c>
    </row>
    <row r="33" spans="1:3" s="3" customFormat="1" ht="15" customHeight="1">
      <c r="A33" s="126" t="s">
        <v>58</v>
      </c>
      <c r="B33" s="125" t="s">
        <v>199</v>
      </c>
      <c r="C33" s="125">
        <f>C34+C35</f>
        <v>1670454</v>
      </c>
    </row>
    <row r="34" spans="1:3" s="3" customFormat="1" ht="24.75" customHeight="1">
      <c r="A34" s="16" t="s">
        <v>59</v>
      </c>
      <c r="B34" s="17" t="s">
        <v>60</v>
      </c>
      <c r="C34" s="17">
        <v>520000</v>
      </c>
    </row>
    <row r="35" spans="1:3" s="3" customFormat="1" ht="15" customHeight="1">
      <c r="A35" s="16" t="s">
        <v>61</v>
      </c>
      <c r="B35" s="17" t="s">
        <v>62</v>
      </c>
      <c r="C35" s="17">
        <v>1150454</v>
      </c>
    </row>
    <row r="36" spans="1:3" s="3" customFormat="1" ht="15" customHeight="1">
      <c r="A36" s="105" t="s">
        <v>63</v>
      </c>
      <c r="B36" s="106" t="s">
        <v>137</v>
      </c>
      <c r="C36" s="106">
        <f>C3+C13+C20+C26+C32+C33</f>
        <v>1461965250</v>
      </c>
    </row>
    <row r="37" spans="1:3" s="3" customFormat="1" ht="15.75" customHeight="1">
      <c r="A37" s="122" t="s">
        <v>64</v>
      </c>
      <c r="B37" s="123" t="s">
        <v>200</v>
      </c>
      <c r="C37" s="123">
        <f>SUM(C39:C41)</f>
        <v>1035000000</v>
      </c>
    </row>
    <row r="38" spans="1:3" s="3" customFormat="1" ht="14.25" customHeight="1">
      <c r="A38" s="17" t="s">
        <v>65</v>
      </c>
      <c r="B38" s="17" t="s">
        <v>66</v>
      </c>
      <c r="C38" s="17"/>
    </row>
    <row r="39" spans="1:3" s="3" customFormat="1" ht="21" customHeight="1">
      <c r="A39" s="26" t="s">
        <v>67</v>
      </c>
      <c r="B39" s="26" t="s">
        <v>267</v>
      </c>
      <c r="C39" s="17">
        <v>60000000</v>
      </c>
    </row>
    <row r="40" spans="1:3" s="3" customFormat="1" ht="14.25" customHeight="1">
      <c r="A40" s="26" t="s">
        <v>209</v>
      </c>
      <c r="B40" s="95" t="s">
        <v>208</v>
      </c>
      <c r="C40" s="17">
        <v>0</v>
      </c>
    </row>
    <row r="41" spans="1:3" s="3" customFormat="1" ht="14.25" customHeight="1">
      <c r="A41" s="26" t="s">
        <v>68</v>
      </c>
      <c r="B41" s="26" t="s">
        <v>268</v>
      </c>
      <c r="C41" s="17">
        <v>975000000</v>
      </c>
    </row>
    <row r="42" spans="1:3" ht="15.75" customHeight="1">
      <c r="A42" s="105"/>
      <c r="B42" s="106" t="s">
        <v>69</v>
      </c>
      <c r="C42" s="106">
        <f>C36+C37</f>
        <v>2496965250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dőlt"ZALAKAROS VÁROS  ÖNKORMÁNYZATA
 BEVÉTELI ELŐIRÁNYZATAI ROVATONKÉNT
2019. ÉVBEN&amp;R&amp;"Times New Roman CE,Félkövér dőlt"2.a melléklet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view="pageLayout" workbookViewId="0" topLeftCell="A15">
      <selection activeCell="E12" sqref="E12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7" width="9.375" style="6" customWidth="1"/>
    <col min="8" max="8" width="12.625" style="6" bestFit="1" customWidth="1"/>
    <col min="9" max="9" width="14.50390625" style="6" bestFit="1" customWidth="1"/>
    <col min="10" max="16384" width="9.375" style="6" customWidth="1"/>
  </cols>
  <sheetData>
    <row r="1" spans="1:5" s="13" customFormat="1" ht="49.5" customHeight="1" thickBot="1">
      <c r="A1" s="107" t="s">
        <v>158</v>
      </c>
      <c r="B1" s="107" t="s">
        <v>134</v>
      </c>
      <c r="C1" s="351" t="s">
        <v>234</v>
      </c>
      <c r="D1" s="351"/>
      <c r="E1" s="351"/>
    </row>
    <row r="2" spans="1:5" s="13" customFormat="1" ht="36.75" customHeight="1">
      <c r="A2" s="28" t="s">
        <v>262</v>
      </c>
      <c r="B2" s="29" t="s">
        <v>274</v>
      </c>
      <c r="C2" s="293" t="s">
        <v>478</v>
      </c>
      <c r="D2" s="294" t="s">
        <v>479</v>
      </c>
      <c r="E2" s="294" t="s">
        <v>135</v>
      </c>
    </row>
    <row r="3" spans="1:5" s="14" customFormat="1" ht="12.75">
      <c r="A3" s="114" t="s">
        <v>159</v>
      </c>
      <c r="B3" s="115" t="s">
        <v>121</v>
      </c>
      <c r="C3" s="116">
        <v>272411191</v>
      </c>
      <c r="D3" s="119">
        <v>0</v>
      </c>
      <c r="E3" s="119">
        <v>272411191</v>
      </c>
    </row>
    <row r="4" spans="1:5" s="10" customFormat="1" ht="12.75">
      <c r="A4" s="114" t="s">
        <v>160</v>
      </c>
      <c r="B4" s="115" t="s">
        <v>192</v>
      </c>
      <c r="C4" s="116">
        <v>56368912</v>
      </c>
      <c r="D4" s="119">
        <v>0</v>
      </c>
      <c r="E4" s="119">
        <v>56368912</v>
      </c>
    </row>
    <row r="5" spans="1:5" s="10" customFormat="1" ht="12.75">
      <c r="A5" s="114" t="s">
        <v>161</v>
      </c>
      <c r="B5" s="117" t="s">
        <v>193</v>
      </c>
      <c r="C5" s="116">
        <f>E5-D5</f>
        <v>459757885</v>
      </c>
      <c r="D5" s="119">
        <f>2598500*1.27</f>
        <v>3300095</v>
      </c>
      <c r="E5" s="119">
        <v>463057980</v>
      </c>
    </row>
    <row r="6" spans="1:5" s="10" customFormat="1" ht="12.75">
      <c r="A6" s="114" t="s">
        <v>162</v>
      </c>
      <c r="B6" s="117" t="s">
        <v>12</v>
      </c>
      <c r="C6" s="116">
        <v>7500000</v>
      </c>
      <c r="D6" s="119">
        <v>0</v>
      </c>
      <c r="E6" s="119">
        <f aca="true" t="shared" si="0" ref="E6:E32">SUM(C6:D6)</f>
        <v>7500000</v>
      </c>
    </row>
    <row r="7" spans="1:5" s="10" customFormat="1" ht="12.75">
      <c r="A7" s="114" t="s">
        <v>163</v>
      </c>
      <c r="B7" s="117" t="s">
        <v>20</v>
      </c>
      <c r="C7" s="116">
        <f>SUM(C8:C17)</f>
        <v>1300387375</v>
      </c>
      <c r="D7" s="119">
        <v>15000000</v>
      </c>
      <c r="E7" s="119">
        <f>SUM(C7:D7)</f>
        <v>1315387375</v>
      </c>
    </row>
    <row r="8" spans="1:5" s="10" customFormat="1" ht="12.75">
      <c r="A8" s="18"/>
      <c r="B8" s="98" t="s">
        <v>235</v>
      </c>
      <c r="C8" s="25">
        <v>27242000</v>
      </c>
      <c r="D8" s="21"/>
      <c r="E8" s="113">
        <f t="shared" si="0"/>
        <v>27242000</v>
      </c>
    </row>
    <row r="9" spans="1:5" s="10" customFormat="1" ht="12.75">
      <c r="A9" s="18"/>
      <c r="B9" s="98" t="s">
        <v>236</v>
      </c>
      <c r="C9" s="25">
        <v>450000</v>
      </c>
      <c r="D9" s="21"/>
      <c r="E9" s="113">
        <f t="shared" si="0"/>
        <v>450000</v>
      </c>
    </row>
    <row r="10" spans="1:5" s="10" customFormat="1" ht="12.75">
      <c r="A10" s="18"/>
      <c r="B10" s="98" t="s">
        <v>237</v>
      </c>
      <c r="C10" s="25">
        <v>23650000</v>
      </c>
      <c r="D10" s="21"/>
      <c r="E10" s="113">
        <v>17500000</v>
      </c>
    </row>
    <row r="11" spans="1:5" s="10" customFormat="1" ht="12.75">
      <c r="A11" s="18"/>
      <c r="B11" s="98" t="s">
        <v>238</v>
      </c>
      <c r="C11" s="25">
        <v>56100000</v>
      </c>
      <c r="D11" s="21"/>
      <c r="E11" s="113">
        <v>62250000</v>
      </c>
    </row>
    <row r="12" spans="1:5" s="10" customFormat="1" ht="25.5">
      <c r="A12" s="18"/>
      <c r="B12" s="97" t="s">
        <v>239</v>
      </c>
      <c r="C12" s="25">
        <v>9440250</v>
      </c>
      <c r="D12" s="21"/>
      <c r="E12" s="113">
        <f t="shared" si="0"/>
        <v>9440250</v>
      </c>
    </row>
    <row r="13" spans="1:5" s="10" customFormat="1" ht="12.75">
      <c r="A13" s="18"/>
      <c r="B13" s="96" t="s">
        <v>240</v>
      </c>
      <c r="C13" s="25">
        <v>864306</v>
      </c>
      <c r="D13" s="21"/>
      <c r="E13" s="113">
        <f t="shared" si="0"/>
        <v>864306</v>
      </c>
    </row>
    <row r="14" spans="1:5" s="10" customFormat="1" ht="12.75">
      <c r="A14" s="18"/>
      <c r="B14" s="96" t="s">
        <v>241</v>
      </c>
      <c r="C14" s="25">
        <v>1000000</v>
      </c>
      <c r="D14" s="21"/>
      <c r="E14" s="113">
        <f t="shared" si="0"/>
        <v>1000000</v>
      </c>
    </row>
    <row r="15" spans="1:5" s="10" customFormat="1" ht="12.75">
      <c r="A15" s="18"/>
      <c r="B15" s="96" t="s">
        <v>486</v>
      </c>
      <c r="C15" s="25">
        <v>1200000</v>
      </c>
      <c r="D15" s="21"/>
      <c r="E15" s="113">
        <f t="shared" si="0"/>
        <v>1200000</v>
      </c>
    </row>
    <row r="16" spans="1:5" s="10" customFormat="1" ht="12.75">
      <c r="A16" s="18"/>
      <c r="B16" s="96" t="s">
        <v>499</v>
      </c>
      <c r="C16" s="25">
        <v>22069000</v>
      </c>
      <c r="D16" s="21"/>
      <c r="E16" s="113">
        <v>22069000</v>
      </c>
    </row>
    <row r="17" spans="1:5" s="10" customFormat="1" ht="12.75">
      <c r="A17" s="18"/>
      <c r="B17" s="98" t="s">
        <v>242</v>
      </c>
      <c r="C17" s="25">
        <v>1158371819</v>
      </c>
      <c r="D17" s="21">
        <v>15000000</v>
      </c>
      <c r="E17" s="113">
        <f>D17+C17</f>
        <v>1173371819</v>
      </c>
    </row>
    <row r="18" spans="1:5" s="10" customFormat="1" ht="13.5">
      <c r="A18" s="112"/>
      <c r="B18" s="108" t="s">
        <v>204</v>
      </c>
      <c r="C18" s="109">
        <f>SUM(C3:C7)</f>
        <v>2096425363</v>
      </c>
      <c r="D18" s="109">
        <f>SUM(D3:D7)</f>
        <v>18300095</v>
      </c>
      <c r="E18" s="295">
        <f t="shared" si="0"/>
        <v>2114725458</v>
      </c>
    </row>
    <row r="19" spans="1:5" s="10" customFormat="1" ht="12.75">
      <c r="A19" s="118" t="s">
        <v>164</v>
      </c>
      <c r="B19" s="119" t="s">
        <v>18</v>
      </c>
      <c r="C19" s="119">
        <v>181077898</v>
      </c>
      <c r="D19" s="119">
        <v>0</v>
      </c>
      <c r="E19" s="119">
        <f t="shared" si="0"/>
        <v>181077898</v>
      </c>
    </row>
    <row r="20" spans="1:5" s="10" customFormat="1" ht="12.75">
      <c r="A20" s="118" t="s">
        <v>165</v>
      </c>
      <c r="B20" s="119" t="s">
        <v>17</v>
      </c>
      <c r="C20" s="119">
        <v>230068502</v>
      </c>
      <c r="D20" s="119">
        <v>0</v>
      </c>
      <c r="E20" s="119">
        <f t="shared" si="0"/>
        <v>230068502</v>
      </c>
    </row>
    <row r="21" spans="1:5" s="10" customFormat="1" ht="12.75">
      <c r="A21" s="118" t="s">
        <v>166</v>
      </c>
      <c r="B21" s="119" t="s">
        <v>81</v>
      </c>
      <c r="C21" s="119">
        <f>SUM(C22:C26)</f>
        <v>33731976</v>
      </c>
      <c r="D21" s="119">
        <v>0</v>
      </c>
      <c r="E21" s="119">
        <f t="shared" si="0"/>
        <v>33731976</v>
      </c>
    </row>
    <row r="22" spans="1:5" s="10" customFormat="1" ht="12.75">
      <c r="A22" s="19"/>
      <c r="B22" s="99" t="s">
        <v>243</v>
      </c>
      <c r="C22" s="21">
        <v>1600000</v>
      </c>
      <c r="D22" s="21">
        <v>0</v>
      </c>
      <c r="E22" s="113">
        <f t="shared" si="0"/>
        <v>1600000</v>
      </c>
    </row>
    <row r="23" spans="1:5" s="10" customFormat="1" ht="12.75">
      <c r="A23" s="19"/>
      <c r="B23" s="100" t="s">
        <v>244</v>
      </c>
      <c r="C23" s="21">
        <v>600000</v>
      </c>
      <c r="D23" s="21">
        <v>0</v>
      </c>
      <c r="E23" s="113">
        <f t="shared" si="0"/>
        <v>600000</v>
      </c>
    </row>
    <row r="24" spans="1:5" s="10" customFormat="1" ht="12.75">
      <c r="A24" s="19"/>
      <c r="B24" s="101" t="s">
        <v>245</v>
      </c>
      <c r="C24" s="21">
        <v>10000000</v>
      </c>
      <c r="D24" s="21">
        <v>0</v>
      </c>
      <c r="E24" s="113">
        <f t="shared" si="0"/>
        <v>10000000</v>
      </c>
    </row>
    <row r="25" spans="1:5" s="10" customFormat="1" ht="12.75">
      <c r="A25" s="19"/>
      <c r="B25" s="101" t="s">
        <v>246</v>
      </c>
      <c r="C25" s="21">
        <v>16300000</v>
      </c>
      <c r="D25" s="21">
        <v>0</v>
      </c>
      <c r="E25" s="113">
        <f t="shared" si="0"/>
        <v>16300000</v>
      </c>
    </row>
    <row r="26" spans="1:5" s="10" customFormat="1" ht="12.75">
      <c r="A26" s="19"/>
      <c r="B26" s="102" t="s">
        <v>247</v>
      </c>
      <c r="C26" s="21">
        <v>5231976</v>
      </c>
      <c r="D26" s="21">
        <v>0</v>
      </c>
      <c r="E26" s="113">
        <f t="shared" si="0"/>
        <v>5231976</v>
      </c>
    </row>
    <row r="27" spans="1:5" s="10" customFormat="1" ht="13.5">
      <c r="A27" s="110"/>
      <c r="B27" s="108" t="s">
        <v>205</v>
      </c>
      <c r="C27" s="109">
        <f>SUM(C19:C21)</f>
        <v>444878376</v>
      </c>
      <c r="D27" s="109">
        <f>SUM(D19:D21)</f>
        <v>0</v>
      </c>
      <c r="E27" s="295">
        <f t="shared" si="0"/>
        <v>444878376</v>
      </c>
    </row>
    <row r="28" spans="1:5" s="10" customFormat="1" ht="18" customHeight="1">
      <c r="A28" s="111" t="s">
        <v>82</v>
      </c>
      <c r="B28" s="108" t="s">
        <v>83</v>
      </c>
      <c r="C28" s="109">
        <f>SUM(C18+C27)</f>
        <v>2541303739</v>
      </c>
      <c r="D28" s="109">
        <f>SUM(D18+D27)</f>
        <v>18300095</v>
      </c>
      <c r="E28" s="295">
        <f t="shared" si="0"/>
        <v>2559603834</v>
      </c>
    </row>
    <row r="29" spans="1:5" s="10" customFormat="1" ht="16.5" customHeight="1">
      <c r="A29" s="118" t="s">
        <v>84</v>
      </c>
      <c r="B29" s="120" t="s">
        <v>136</v>
      </c>
      <c r="C29" s="121">
        <f>SUM(C30:C31)</f>
        <v>32357166</v>
      </c>
      <c r="D29" s="121">
        <v>0</v>
      </c>
      <c r="E29" s="119">
        <f t="shared" si="0"/>
        <v>32357166</v>
      </c>
    </row>
    <row r="30" spans="1:5" s="10" customFormat="1" ht="16.5" customHeight="1">
      <c r="A30" s="19"/>
      <c r="B30" s="20" t="s">
        <v>248</v>
      </c>
      <c r="C30" s="113">
        <v>16000000</v>
      </c>
      <c r="D30" s="21">
        <v>0</v>
      </c>
      <c r="E30" s="113">
        <f t="shared" si="0"/>
        <v>16000000</v>
      </c>
    </row>
    <row r="31" spans="1:5" s="10" customFormat="1" ht="16.5" customHeight="1">
      <c r="A31" s="19"/>
      <c r="B31" s="20" t="s">
        <v>249</v>
      </c>
      <c r="C31" s="113">
        <v>16357166</v>
      </c>
      <c r="D31" s="21">
        <v>0</v>
      </c>
      <c r="E31" s="113">
        <f t="shared" si="0"/>
        <v>16357166</v>
      </c>
    </row>
    <row r="32" spans="1:5" s="11" customFormat="1" ht="18.75" customHeight="1">
      <c r="A32" s="110"/>
      <c r="B32" s="108" t="s">
        <v>127</v>
      </c>
      <c r="C32" s="109">
        <f>SUM(C28:C29)</f>
        <v>2573660905</v>
      </c>
      <c r="D32" s="109">
        <f>SUM(D28:D29)</f>
        <v>18300095</v>
      </c>
      <c r="E32" s="295">
        <f t="shared" si="0"/>
        <v>2591961000</v>
      </c>
    </row>
    <row r="33" spans="1:3" s="2" customFormat="1" ht="12.75">
      <c r="A33" s="23"/>
      <c r="B33" s="22"/>
      <c r="C33" s="22"/>
    </row>
    <row r="34" spans="1:3" s="1" customFormat="1" ht="12.75">
      <c r="A34" s="23"/>
      <c r="B34" s="23"/>
      <c r="C34" s="23"/>
    </row>
    <row r="35" spans="1:3" s="1" customFormat="1" ht="12.75">
      <c r="A35" s="23"/>
      <c r="B35" s="23"/>
      <c r="C35" s="23"/>
    </row>
    <row r="36" spans="1:3" s="1" customFormat="1" ht="12.75">
      <c r="A36" s="23"/>
      <c r="B36" s="23"/>
      <c r="C36" s="23"/>
    </row>
    <row r="37" spans="1:3" s="1" customFormat="1" ht="12.75">
      <c r="A37" s="23"/>
      <c r="B37" s="23"/>
      <c r="C37" s="23"/>
    </row>
    <row r="38" spans="1:3" s="1" customFormat="1" ht="12.75">
      <c r="A38" s="23"/>
      <c r="B38" s="23"/>
      <c r="C38" s="23"/>
    </row>
    <row r="39" spans="1:3" s="1" customFormat="1" ht="12.75">
      <c r="A39" s="23"/>
      <c r="B39" s="23"/>
      <c r="C39" s="23"/>
    </row>
    <row r="40" spans="1:3" s="1" customFormat="1" ht="12.75">
      <c r="A40" s="23"/>
      <c r="B40" s="23"/>
      <c r="C40" s="23"/>
    </row>
    <row r="41" spans="1:3" s="1" customFormat="1" ht="12.75">
      <c r="A41" s="23"/>
      <c r="B41" s="23"/>
      <c r="C41" s="23"/>
    </row>
    <row r="42" spans="1:3" s="1" customFormat="1" ht="12.75">
      <c r="A42" s="23"/>
      <c r="B42" s="23"/>
      <c r="C42" s="23"/>
    </row>
    <row r="43" spans="1:3" s="1" customFormat="1" ht="12.75">
      <c r="A43" s="24"/>
      <c r="B43" s="23"/>
      <c r="C43" s="23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2:3" ht="12.75">
      <c r="B49" s="24"/>
      <c r="C49" s="24"/>
    </row>
  </sheetData>
  <sheetProtection/>
  <mergeCells count="1">
    <mergeCell ref="C1:E1"/>
  </mergeCells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scale="87" r:id="rId1"/>
  <headerFooter alignWithMargins="0">
    <oddHeader>&amp;C&amp;"Times New Roman CE,Félkövér dőlt"ZALAKAROS VÁROS  ÖNKORMÁNYZATA ÉS INTÉZMÉNYEI 
ÖSSZESÍTETT KIADÁSI ELŐIRÁNYZATAI 
ROVATONKÉNT 2019.  ÉVBEN
&amp;R&amp;"Times New Roman CE,Félkövér dőlt"3. melléklet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60" workbookViewId="0" topLeftCell="A2">
      <selection activeCell="E12" sqref="E12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6" width="9.375" style="6" customWidth="1"/>
    <col min="7" max="7" width="11.50390625" style="6" bestFit="1" customWidth="1"/>
    <col min="8" max="16384" width="9.375" style="6" customWidth="1"/>
  </cols>
  <sheetData>
    <row r="1" spans="1:5" s="13" customFormat="1" ht="49.5" customHeight="1" thickBot="1">
      <c r="A1" s="107" t="s">
        <v>158</v>
      </c>
      <c r="B1" s="107" t="s">
        <v>134</v>
      </c>
      <c r="C1" s="351" t="s">
        <v>234</v>
      </c>
      <c r="D1" s="351"/>
      <c r="E1" s="351"/>
    </row>
    <row r="2" spans="1:5" s="13" customFormat="1" ht="36.75" customHeight="1">
      <c r="A2" s="28" t="s">
        <v>262</v>
      </c>
      <c r="B2" s="29" t="s">
        <v>274</v>
      </c>
      <c r="C2" s="293" t="s">
        <v>478</v>
      </c>
      <c r="D2" s="294" t="s">
        <v>479</v>
      </c>
      <c r="E2" s="294" t="s">
        <v>135</v>
      </c>
    </row>
    <row r="3" spans="1:5" s="14" customFormat="1" ht="12.75">
      <c r="A3" s="114" t="s">
        <v>159</v>
      </c>
      <c r="B3" s="115" t="s">
        <v>121</v>
      </c>
      <c r="C3" s="116">
        <v>65365744</v>
      </c>
      <c r="D3" s="119">
        <v>0</v>
      </c>
      <c r="E3" s="119">
        <f>SUM(C3:D3)</f>
        <v>65365744</v>
      </c>
    </row>
    <row r="4" spans="1:5" s="10" customFormat="1" ht="12.75">
      <c r="A4" s="114" t="s">
        <v>160</v>
      </c>
      <c r="B4" s="115" t="s">
        <v>192</v>
      </c>
      <c r="C4" s="116">
        <v>13195958</v>
      </c>
      <c r="D4" s="119">
        <v>0</v>
      </c>
      <c r="E4" s="119">
        <f aca="true" t="shared" si="0" ref="E4:E31">SUM(C4:D4)</f>
        <v>13195958</v>
      </c>
    </row>
    <row r="5" spans="1:5" s="10" customFormat="1" ht="12.75">
      <c r="A5" s="114" t="s">
        <v>161</v>
      </c>
      <c r="B5" s="117" t="s">
        <v>193</v>
      </c>
      <c r="C5" s="116">
        <f>367467424-D5</f>
        <v>364167329</v>
      </c>
      <c r="D5" s="119">
        <f>2598500*1.27</f>
        <v>3300095</v>
      </c>
      <c r="E5" s="119">
        <f>SUM(C5:D5)</f>
        <v>367467424</v>
      </c>
    </row>
    <row r="6" spans="1:5" s="10" customFormat="1" ht="12.75">
      <c r="A6" s="114" t="s">
        <v>162</v>
      </c>
      <c r="B6" s="117" t="s">
        <v>12</v>
      </c>
      <c r="C6" s="116">
        <v>7500000</v>
      </c>
      <c r="D6" s="119">
        <v>0</v>
      </c>
      <c r="E6" s="119">
        <f t="shared" si="0"/>
        <v>7500000</v>
      </c>
    </row>
    <row r="7" spans="1:5" s="10" customFormat="1" ht="12.75">
      <c r="A7" s="114" t="s">
        <v>163</v>
      </c>
      <c r="B7" s="117" t="s">
        <v>20</v>
      </c>
      <c r="C7" s="116">
        <f>SUM(C8:C16)</f>
        <v>1299187375</v>
      </c>
      <c r="D7" s="119">
        <v>15000000</v>
      </c>
      <c r="E7" s="119">
        <f>SUM(C7:D7)</f>
        <v>1314187375</v>
      </c>
    </row>
    <row r="8" spans="1:5" s="10" customFormat="1" ht="12.75">
      <c r="A8" s="18"/>
      <c r="B8" s="98" t="s">
        <v>235</v>
      </c>
      <c r="C8" s="25">
        <v>27242000</v>
      </c>
      <c r="D8" s="21"/>
      <c r="E8" s="113">
        <f t="shared" si="0"/>
        <v>27242000</v>
      </c>
    </row>
    <row r="9" spans="1:5" s="10" customFormat="1" ht="12.75">
      <c r="A9" s="18"/>
      <c r="B9" s="98" t="s">
        <v>236</v>
      </c>
      <c r="C9" s="25">
        <v>450000</v>
      </c>
      <c r="D9" s="21"/>
      <c r="E9" s="113">
        <f t="shared" si="0"/>
        <v>450000</v>
      </c>
    </row>
    <row r="10" spans="1:5" s="10" customFormat="1" ht="12.75">
      <c r="A10" s="18"/>
      <c r="B10" s="98" t="s">
        <v>237</v>
      </c>
      <c r="C10" s="25">
        <v>23650000</v>
      </c>
      <c r="D10" s="21"/>
      <c r="E10" s="113">
        <v>17500000</v>
      </c>
    </row>
    <row r="11" spans="1:5" s="10" customFormat="1" ht="12.75">
      <c r="A11" s="18"/>
      <c r="B11" s="98" t="s">
        <v>238</v>
      </c>
      <c r="C11" s="25">
        <v>56100000</v>
      </c>
      <c r="D11" s="21"/>
      <c r="E11" s="113">
        <v>62250000</v>
      </c>
    </row>
    <row r="12" spans="1:5" s="10" customFormat="1" ht="25.5">
      <c r="A12" s="18"/>
      <c r="B12" s="97" t="s">
        <v>239</v>
      </c>
      <c r="C12" s="25">
        <v>9440250</v>
      </c>
      <c r="D12" s="21"/>
      <c r="E12" s="113">
        <f t="shared" si="0"/>
        <v>9440250</v>
      </c>
    </row>
    <row r="13" spans="1:5" s="10" customFormat="1" ht="12.75">
      <c r="A13" s="18"/>
      <c r="B13" s="96" t="s">
        <v>240</v>
      </c>
      <c r="C13" s="25">
        <v>864306</v>
      </c>
      <c r="D13" s="21"/>
      <c r="E13" s="113">
        <f t="shared" si="0"/>
        <v>864306</v>
      </c>
    </row>
    <row r="14" spans="1:5" s="10" customFormat="1" ht="12.75">
      <c r="A14" s="18"/>
      <c r="B14" s="96" t="s">
        <v>241</v>
      </c>
      <c r="C14" s="25">
        <v>1000000</v>
      </c>
      <c r="D14" s="21"/>
      <c r="E14" s="113">
        <f t="shared" si="0"/>
        <v>1000000</v>
      </c>
    </row>
    <row r="15" spans="1:5" s="10" customFormat="1" ht="12.75">
      <c r="A15" s="18"/>
      <c r="B15" s="96" t="s">
        <v>500</v>
      </c>
      <c r="C15" s="25">
        <v>22069000</v>
      </c>
      <c r="D15" s="21"/>
      <c r="E15" s="113">
        <f t="shared" si="0"/>
        <v>22069000</v>
      </c>
    </row>
    <row r="16" spans="1:5" s="10" customFormat="1" ht="12.75">
      <c r="A16" s="18"/>
      <c r="B16" s="98" t="s">
        <v>242</v>
      </c>
      <c r="C16" s="25">
        <v>1158371819</v>
      </c>
      <c r="D16" s="21">
        <v>15000000</v>
      </c>
      <c r="E16" s="113">
        <f>SUM(C16:D16)</f>
        <v>1173371819</v>
      </c>
    </row>
    <row r="17" spans="1:5" s="10" customFormat="1" ht="13.5">
      <c r="A17" s="112"/>
      <c r="B17" s="108" t="s">
        <v>204</v>
      </c>
      <c r="C17" s="109">
        <f>SUM(C3:C7)</f>
        <v>1749416406</v>
      </c>
      <c r="D17" s="109">
        <f>SUM(D3:D7)</f>
        <v>18300095</v>
      </c>
      <c r="E17" s="295">
        <f t="shared" si="0"/>
        <v>1767716501</v>
      </c>
    </row>
    <row r="18" spans="1:5" s="10" customFormat="1" ht="12.75">
      <c r="A18" s="118" t="s">
        <v>164</v>
      </c>
      <c r="B18" s="119" t="s">
        <v>18</v>
      </c>
      <c r="C18" s="119">
        <v>173717898</v>
      </c>
      <c r="D18" s="119">
        <v>0</v>
      </c>
      <c r="E18" s="119">
        <v>173717898</v>
      </c>
    </row>
    <row r="19" spans="1:5" s="10" customFormat="1" ht="12.75">
      <c r="A19" s="118" t="s">
        <v>165</v>
      </c>
      <c r="B19" s="119" t="s">
        <v>17</v>
      </c>
      <c r="C19" s="119">
        <v>216471104</v>
      </c>
      <c r="D19" s="119">
        <v>0</v>
      </c>
      <c r="E19" s="119">
        <v>216471104</v>
      </c>
    </row>
    <row r="20" spans="1:5" s="10" customFormat="1" ht="12.75">
      <c r="A20" s="118" t="s">
        <v>166</v>
      </c>
      <c r="B20" s="119" t="s">
        <v>81</v>
      </c>
      <c r="C20" s="119">
        <v>33131976</v>
      </c>
      <c r="D20" s="119">
        <v>0</v>
      </c>
      <c r="E20" s="119">
        <f t="shared" si="0"/>
        <v>33131976</v>
      </c>
    </row>
    <row r="21" spans="1:5" s="10" customFormat="1" ht="12.75">
      <c r="A21" s="19"/>
      <c r="B21" s="99" t="s">
        <v>243</v>
      </c>
      <c r="C21" s="21">
        <v>1000000</v>
      </c>
      <c r="D21" s="21">
        <v>0</v>
      </c>
      <c r="E21" s="113">
        <f t="shared" si="0"/>
        <v>1000000</v>
      </c>
    </row>
    <row r="22" spans="1:5" s="10" customFormat="1" ht="12.75">
      <c r="A22" s="19"/>
      <c r="B22" s="100" t="s">
        <v>244</v>
      </c>
      <c r="C22" s="21">
        <v>600000</v>
      </c>
      <c r="D22" s="21">
        <v>0</v>
      </c>
      <c r="E22" s="113">
        <f t="shared" si="0"/>
        <v>600000</v>
      </c>
    </row>
    <row r="23" spans="1:5" s="10" customFormat="1" ht="12.75">
      <c r="A23" s="19"/>
      <c r="B23" s="101" t="s">
        <v>245</v>
      </c>
      <c r="C23" s="21">
        <v>10000000</v>
      </c>
      <c r="D23" s="21">
        <v>0</v>
      </c>
      <c r="E23" s="113">
        <f t="shared" si="0"/>
        <v>10000000</v>
      </c>
    </row>
    <row r="24" spans="1:5" s="10" customFormat="1" ht="12.75">
      <c r="A24" s="19"/>
      <c r="B24" s="101" t="s">
        <v>246</v>
      </c>
      <c r="C24" s="21">
        <v>16300000</v>
      </c>
      <c r="D24" s="21">
        <v>0</v>
      </c>
      <c r="E24" s="113">
        <f t="shared" si="0"/>
        <v>16300000</v>
      </c>
    </row>
    <row r="25" spans="1:5" s="10" customFormat="1" ht="12.75">
      <c r="A25" s="19"/>
      <c r="B25" s="102" t="s">
        <v>247</v>
      </c>
      <c r="C25" s="21">
        <v>5231976</v>
      </c>
      <c r="D25" s="21">
        <v>0</v>
      </c>
      <c r="E25" s="113">
        <f t="shared" si="0"/>
        <v>5231976</v>
      </c>
    </row>
    <row r="26" spans="1:5" s="10" customFormat="1" ht="13.5">
      <c r="A26" s="110"/>
      <c r="B26" s="108" t="s">
        <v>205</v>
      </c>
      <c r="C26" s="109">
        <f>SUM(C18:C20)</f>
        <v>423320978</v>
      </c>
      <c r="D26" s="109">
        <f>SUM(D18:D20)</f>
        <v>0</v>
      </c>
      <c r="E26" s="295">
        <f t="shared" si="0"/>
        <v>423320978</v>
      </c>
    </row>
    <row r="27" spans="1:5" s="10" customFormat="1" ht="18" customHeight="1">
      <c r="A27" s="111" t="s">
        <v>82</v>
      </c>
      <c r="B27" s="108" t="s">
        <v>83</v>
      </c>
      <c r="C27" s="109">
        <f>SUM(C17+C26)</f>
        <v>2172737384</v>
      </c>
      <c r="D27" s="109">
        <f>SUM(D17+D26)</f>
        <v>18300095</v>
      </c>
      <c r="E27" s="295">
        <f t="shared" si="0"/>
        <v>2191037479</v>
      </c>
    </row>
    <row r="28" spans="1:5" s="10" customFormat="1" ht="16.5" customHeight="1">
      <c r="A28" s="118" t="s">
        <v>84</v>
      </c>
      <c r="B28" s="120" t="s">
        <v>136</v>
      </c>
      <c r="C28" s="121">
        <f>C29+C30+C31</f>
        <v>305927771</v>
      </c>
      <c r="D28" s="121">
        <v>0</v>
      </c>
      <c r="E28" s="119">
        <f t="shared" si="0"/>
        <v>305927771</v>
      </c>
    </row>
    <row r="29" spans="1:5" s="10" customFormat="1" ht="16.5" customHeight="1">
      <c r="A29" s="19"/>
      <c r="B29" s="20" t="s">
        <v>248</v>
      </c>
      <c r="C29" s="113">
        <v>16000000</v>
      </c>
      <c r="D29" s="21">
        <v>0</v>
      </c>
      <c r="E29" s="113">
        <f t="shared" si="0"/>
        <v>16000000</v>
      </c>
    </row>
    <row r="30" spans="1:5" s="10" customFormat="1" ht="16.5" customHeight="1">
      <c r="A30" s="19"/>
      <c r="B30" s="20" t="s">
        <v>249</v>
      </c>
      <c r="C30" s="113">
        <v>16357166</v>
      </c>
      <c r="D30" s="21">
        <v>0</v>
      </c>
      <c r="E30" s="113">
        <f t="shared" si="0"/>
        <v>16357166</v>
      </c>
    </row>
    <row r="31" spans="1:5" s="10" customFormat="1" ht="16.5" customHeight="1">
      <c r="A31" s="19"/>
      <c r="B31" s="20" t="s">
        <v>250</v>
      </c>
      <c r="C31" s="113">
        <v>273570605</v>
      </c>
      <c r="D31" s="21">
        <v>0</v>
      </c>
      <c r="E31" s="113">
        <f t="shared" si="0"/>
        <v>273570605</v>
      </c>
    </row>
    <row r="32" spans="1:5" s="11" customFormat="1" ht="18.75" customHeight="1">
      <c r="A32" s="110"/>
      <c r="B32" s="108" t="s">
        <v>127</v>
      </c>
      <c r="C32" s="109">
        <f>SUM(C27:C28)</f>
        <v>2478665155</v>
      </c>
      <c r="D32" s="109">
        <f>SUM(D27:D28)</f>
        <v>18300095</v>
      </c>
      <c r="E32" s="295">
        <f>SUM(C32:D32)</f>
        <v>2496965250</v>
      </c>
    </row>
    <row r="33" spans="1:3" s="2" customFormat="1" ht="12.75">
      <c r="A33" s="23"/>
      <c r="B33" s="22"/>
      <c r="C33" s="22"/>
    </row>
    <row r="34" spans="1:3" s="1" customFormat="1" ht="12.75">
      <c r="A34" s="23"/>
      <c r="B34" s="23"/>
      <c r="C34" s="23"/>
    </row>
    <row r="35" spans="1:3" s="1" customFormat="1" ht="12.75">
      <c r="A35" s="23"/>
      <c r="B35" s="23"/>
      <c r="C35" s="23"/>
    </row>
    <row r="36" spans="1:3" s="1" customFormat="1" ht="12.75">
      <c r="A36" s="23"/>
      <c r="B36" s="23"/>
      <c r="C36" s="23"/>
    </row>
    <row r="37" spans="1:3" s="1" customFormat="1" ht="12.75">
      <c r="A37" s="23"/>
      <c r="B37" s="23"/>
      <c r="C37" s="23"/>
    </row>
    <row r="38" spans="1:3" s="1" customFormat="1" ht="12.75">
      <c r="A38" s="23"/>
      <c r="B38" s="23"/>
      <c r="C38" s="23"/>
    </row>
    <row r="39" spans="1:3" s="1" customFormat="1" ht="12.75">
      <c r="A39" s="23"/>
      <c r="B39" s="23"/>
      <c r="C39" s="23"/>
    </row>
    <row r="40" spans="1:3" s="1" customFormat="1" ht="12.75">
      <c r="A40" s="23"/>
      <c r="B40" s="23"/>
      <c r="C40" s="23"/>
    </row>
    <row r="41" spans="1:3" s="1" customFormat="1" ht="12.75">
      <c r="A41" s="23"/>
      <c r="B41" s="23"/>
      <c r="C41" s="23"/>
    </row>
    <row r="42" spans="1:3" s="1" customFormat="1" ht="12.75">
      <c r="A42" s="23"/>
      <c r="B42" s="23"/>
      <c r="C42" s="23"/>
    </row>
    <row r="43" spans="1:3" s="1" customFormat="1" ht="12.75">
      <c r="A43" s="24"/>
      <c r="B43" s="23"/>
      <c r="C43" s="23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2:3" ht="12.75">
      <c r="B49" s="24"/>
      <c r="C49" s="24"/>
    </row>
  </sheetData>
  <sheetProtection/>
  <mergeCells count="1">
    <mergeCell ref="C1:E1"/>
  </mergeCells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scale="87" r:id="rId1"/>
  <headerFooter alignWithMargins="0">
    <oddHeader>&amp;C&amp;"Times New Roman CE,Félkövér dőlt"ZALAKAROS VÁROS  ÖNKORMÁNYZATA
 KIADÁSI ELŐIRÁNYZATAI 
ROVATONKÉNT 2019.  ÉVBEN
&amp;R&amp;"Times New Roman CE,Félkövér dőlt"3.a melléklet
Adatok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2">
      <selection activeCell="C26" sqref="C26"/>
    </sheetView>
  </sheetViews>
  <sheetFormatPr defaultColWidth="9.00390625" defaultRowHeight="12.75"/>
  <cols>
    <col min="1" max="1" width="7.50390625" style="9" customWidth="1"/>
    <col min="2" max="2" width="59.00390625" style="7" customWidth="1"/>
    <col min="3" max="3" width="19.625" style="7" customWidth="1"/>
    <col min="4" max="4" width="15.00390625" style="6" customWidth="1"/>
    <col min="5" max="5" width="16.00390625" style="6" customWidth="1"/>
    <col min="6" max="16384" width="9.375" style="6" customWidth="1"/>
  </cols>
  <sheetData>
    <row r="1" spans="1:5" s="3" customFormat="1" ht="43.5" customHeight="1" thickBot="1">
      <c r="A1" s="103" t="s">
        <v>158</v>
      </c>
      <c r="B1" s="104" t="s">
        <v>134</v>
      </c>
      <c r="C1" s="352" t="s">
        <v>232</v>
      </c>
      <c r="D1" s="352"/>
      <c r="E1" s="352"/>
    </row>
    <row r="2" spans="1:5" s="3" customFormat="1" ht="55.5" customHeight="1">
      <c r="A2" s="166"/>
      <c r="B2" s="167"/>
      <c r="C2" s="168" t="s">
        <v>269</v>
      </c>
      <c r="D2" s="169" t="s">
        <v>270</v>
      </c>
      <c r="E2" s="169" t="s">
        <v>271</v>
      </c>
    </row>
    <row r="3" spans="1:5" s="8" customFormat="1" ht="14.25" customHeight="1">
      <c r="A3" s="12" t="s">
        <v>21</v>
      </c>
      <c r="B3" s="15" t="s">
        <v>118</v>
      </c>
      <c r="C3" s="15"/>
      <c r="D3" s="15"/>
      <c r="E3" s="15"/>
    </row>
    <row r="4" spans="1:5" s="3" customFormat="1" ht="14.25" customHeight="1">
      <c r="A4" s="122" t="s">
        <v>22</v>
      </c>
      <c r="B4" s="123" t="s">
        <v>23</v>
      </c>
      <c r="C4" s="125">
        <f>SUM(C5:C5)</f>
        <v>10304556</v>
      </c>
      <c r="D4" s="125">
        <f>SUM(D5:D5)</f>
        <v>0</v>
      </c>
      <c r="E4" s="125">
        <f>SUM(E5:E5)</f>
        <v>0</v>
      </c>
    </row>
    <row r="5" spans="1:5" s="3" customFormat="1" ht="24" customHeight="1">
      <c r="A5" s="30" t="s">
        <v>128</v>
      </c>
      <c r="B5" s="17" t="s">
        <v>129</v>
      </c>
      <c r="C5" s="17">
        <v>10304556</v>
      </c>
      <c r="D5" s="17">
        <v>0</v>
      </c>
      <c r="E5" s="17">
        <v>0</v>
      </c>
    </row>
    <row r="6" spans="1:5" s="3" customFormat="1" ht="14.25" customHeight="1">
      <c r="A6" s="122" t="s">
        <v>34</v>
      </c>
      <c r="B6" s="123" t="s">
        <v>35</v>
      </c>
      <c r="C6" s="125">
        <f>C7</f>
        <v>0</v>
      </c>
      <c r="D6" s="125">
        <f>D7</f>
        <v>0</v>
      </c>
      <c r="E6" s="125">
        <f>E7</f>
        <v>5231976</v>
      </c>
    </row>
    <row r="7" spans="1:5" s="3" customFormat="1" ht="22.5" customHeight="1">
      <c r="A7" s="30" t="s">
        <v>36</v>
      </c>
      <c r="B7" s="17" t="s">
        <v>37</v>
      </c>
      <c r="C7" s="17">
        <v>0</v>
      </c>
      <c r="D7" s="17">
        <v>0</v>
      </c>
      <c r="E7" s="17">
        <v>5231976</v>
      </c>
    </row>
    <row r="8" spans="1:5" s="3" customFormat="1" ht="14.25" customHeight="1">
      <c r="A8" s="122" t="s">
        <v>39</v>
      </c>
      <c r="B8" s="123" t="s">
        <v>11</v>
      </c>
      <c r="C8" s="125">
        <v>0</v>
      </c>
      <c r="D8" s="125">
        <v>0</v>
      </c>
      <c r="E8" s="125">
        <v>0</v>
      </c>
    </row>
    <row r="9" spans="1:5" s="3" customFormat="1" ht="15" customHeight="1">
      <c r="A9" s="122" t="s">
        <v>53</v>
      </c>
      <c r="B9" s="123" t="s">
        <v>196</v>
      </c>
      <c r="C9" s="123">
        <v>2100000</v>
      </c>
      <c r="D9" s="123">
        <v>51068218</v>
      </c>
      <c r="E9" s="123">
        <v>9770000</v>
      </c>
    </row>
    <row r="10" spans="1:5" s="3" customFormat="1" ht="15" customHeight="1">
      <c r="A10" s="122" t="s">
        <v>54</v>
      </c>
      <c r="B10" s="123" t="s">
        <v>197</v>
      </c>
      <c r="C10" s="124"/>
      <c r="D10" s="124"/>
      <c r="E10" s="124"/>
    </row>
    <row r="11" spans="1:5" s="3" customFormat="1" ht="15" customHeight="1">
      <c r="A11" s="122" t="s">
        <v>57</v>
      </c>
      <c r="B11" s="123" t="s">
        <v>198</v>
      </c>
      <c r="C11" s="123">
        <v>0</v>
      </c>
      <c r="D11" s="123">
        <v>0</v>
      </c>
      <c r="E11" s="123">
        <v>0</v>
      </c>
    </row>
    <row r="12" spans="1:5" s="3" customFormat="1" ht="15" customHeight="1">
      <c r="A12" s="126" t="s">
        <v>58</v>
      </c>
      <c r="B12" s="125" t="s">
        <v>199</v>
      </c>
      <c r="C12" s="125">
        <f>C13</f>
        <v>300000</v>
      </c>
      <c r="D12" s="125">
        <f>D13</f>
        <v>0</v>
      </c>
      <c r="E12" s="125">
        <f>E13</f>
        <v>0</v>
      </c>
    </row>
    <row r="13" spans="1:5" s="3" customFormat="1" ht="24.75" customHeight="1">
      <c r="A13" s="16" t="s">
        <v>59</v>
      </c>
      <c r="B13" s="17" t="s">
        <v>60</v>
      </c>
      <c r="C13" s="17">
        <v>300000</v>
      </c>
      <c r="D13" s="17">
        <v>0</v>
      </c>
      <c r="E13" s="17">
        <v>0</v>
      </c>
    </row>
    <row r="14" spans="1:5" s="3" customFormat="1" ht="15" customHeight="1">
      <c r="A14" s="105" t="s">
        <v>63</v>
      </c>
      <c r="B14" s="106" t="s">
        <v>137</v>
      </c>
      <c r="C14" s="106">
        <f>C4+C6+C8+C9+C11+C12</f>
        <v>12704556</v>
      </c>
      <c r="D14" s="106">
        <f>D4+D6+D8+D9+D11+D12</f>
        <v>51068218</v>
      </c>
      <c r="E14" s="106">
        <f>E4+E6+E8+E9+E11+E12</f>
        <v>15001976</v>
      </c>
    </row>
    <row r="15" spans="1:5" s="3" customFormat="1" ht="15.75" customHeight="1">
      <c r="A15" s="105" t="s">
        <v>64</v>
      </c>
      <c r="B15" s="106" t="s">
        <v>200</v>
      </c>
      <c r="C15" s="106">
        <f>C16+C17</f>
        <v>124811052</v>
      </c>
      <c r="D15" s="106">
        <f>D16+D17</f>
        <v>121283653</v>
      </c>
      <c r="E15" s="106">
        <f>E16+E17</f>
        <v>43696900</v>
      </c>
    </row>
    <row r="16" spans="1:5" s="3" customFormat="1" ht="14.25" customHeight="1">
      <c r="A16" s="26" t="s">
        <v>68</v>
      </c>
      <c r="B16" s="26" t="s">
        <v>268</v>
      </c>
      <c r="C16" s="17">
        <v>0</v>
      </c>
      <c r="D16" s="17">
        <v>0</v>
      </c>
      <c r="E16" s="17">
        <v>16221000</v>
      </c>
    </row>
    <row r="17" spans="1:5" s="3" customFormat="1" ht="14.25" customHeight="1">
      <c r="A17" s="26"/>
      <c r="B17" s="26" t="s">
        <v>96</v>
      </c>
      <c r="C17" s="17">
        <v>124811052</v>
      </c>
      <c r="D17" s="17">
        <v>121283653</v>
      </c>
      <c r="E17" s="17">
        <v>27475900</v>
      </c>
    </row>
    <row r="18" spans="1:5" ht="15.75" customHeight="1">
      <c r="A18" s="105"/>
      <c r="B18" s="106" t="s">
        <v>69</v>
      </c>
      <c r="C18" s="106">
        <f>C14+C15</f>
        <v>137515608</v>
      </c>
      <c r="D18" s="106">
        <f>D14+D15</f>
        <v>172351871</v>
      </c>
      <c r="E18" s="106">
        <f>E14+E15</f>
        <v>58698876</v>
      </c>
    </row>
    <row r="19" spans="1:5" ht="15.75" customHeight="1">
      <c r="A19" s="170"/>
      <c r="B19" s="171"/>
      <c r="C19" s="171"/>
      <c r="D19" s="171"/>
      <c r="E19" s="171"/>
    </row>
    <row r="20" spans="1:5" ht="13.5">
      <c r="A20" s="28" t="s">
        <v>262</v>
      </c>
      <c r="B20" s="29" t="s">
        <v>274</v>
      </c>
      <c r="C20" s="28"/>
      <c r="D20" s="28"/>
      <c r="E20" s="28"/>
    </row>
    <row r="21" spans="1:5" ht="12.75">
      <c r="A21" s="114" t="s">
        <v>159</v>
      </c>
      <c r="B21" s="115" t="s">
        <v>121</v>
      </c>
      <c r="C21" s="116">
        <v>97028263</v>
      </c>
      <c r="D21" s="116">
        <v>95495341</v>
      </c>
      <c r="E21" s="116">
        <v>14521843</v>
      </c>
    </row>
    <row r="22" spans="1:5" ht="12.75">
      <c r="A22" s="114" t="s">
        <v>160</v>
      </c>
      <c r="B22" s="115" t="s">
        <v>192</v>
      </c>
      <c r="C22" s="116">
        <v>19527430</v>
      </c>
      <c r="D22" s="116">
        <v>20792193</v>
      </c>
      <c r="E22" s="116">
        <v>2853331</v>
      </c>
    </row>
    <row r="23" spans="1:5" ht="12.75">
      <c r="A23" s="114" t="s">
        <v>161</v>
      </c>
      <c r="B23" s="117" t="s">
        <v>193</v>
      </c>
      <c r="C23" s="116">
        <v>17159915</v>
      </c>
      <c r="D23" s="116">
        <v>53104337</v>
      </c>
      <c r="E23" s="116">
        <v>25326304</v>
      </c>
    </row>
    <row r="24" spans="1:5" ht="12.75">
      <c r="A24" s="114" t="s">
        <v>162</v>
      </c>
      <c r="B24" s="117" t="s">
        <v>12</v>
      </c>
      <c r="C24" s="116">
        <v>0</v>
      </c>
      <c r="D24" s="116">
        <v>0</v>
      </c>
      <c r="E24" s="116">
        <v>0</v>
      </c>
    </row>
    <row r="25" spans="1:5" ht="12.75">
      <c r="A25" s="114" t="s">
        <v>163</v>
      </c>
      <c r="B25" s="117" t="s">
        <v>20</v>
      </c>
      <c r="C25" s="116">
        <f>C26</f>
        <v>1200000</v>
      </c>
      <c r="D25" s="116">
        <v>0</v>
      </c>
      <c r="E25" s="116">
        <f>E26</f>
        <v>0</v>
      </c>
    </row>
    <row r="26" spans="1:5" ht="12.75">
      <c r="A26" s="18"/>
      <c r="B26" s="98" t="s">
        <v>272</v>
      </c>
      <c r="C26" s="25">
        <v>1200000</v>
      </c>
      <c r="D26" s="25">
        <v>0</v>
      </c>
      <c r="E26" s="25">
        <v>0</v>
      </c>
    </row>
    <row r="27" spans="1:5" ht="13.5">
      <c r="A27" s="112"/>
      <c r="B27" s="108" t="s">
        <v>204</v>
      </c>
      <c r="C27" s="109">
        <f>SUM(C21:C25)</f>
        <v>134915608</v>
      </c>
      <c r="D27" s="109">
        <f>SUM(D21:D25)</f>
        <v>169391871</v>
      </c>
      <c r="E27" s="109">
        <f>SUM(E21:E25)</f>
        <v>42701478</v>
      </c>
    </row>
    <row r="28" spans="1:5" ht="12.75">
      <c r="A28" s="118" t="s">
        <v>164</v>
      </c>
      <c r="B28" s="119" t="s">
        <v>18</v>
      </c>
      <c r="C28" s="119">
        <v>2000000</v>
      </c>
      <c r="D28" s="119">
        <v>2960000</v>
      </c>
      <c r="E28" s="119">
        <v>2400000</v>
      </c>
    </row>
    <row r="29" spans="1:5" ht="12.75">
      <c r="A29" s="118" t="s">
        <v>165</v>
      </c>
      <c r="B29" s="119" t="s">
        <v>17</v>
      </c>
      <c r="C29" s="119">
        <v>0</v>
      </c>
      <c r="D29" s="119">
        <v>0</v>
      </c>
      <c r="E29" s="119">
        <v>13597398</v>
      </c>
    </row>
    <row r="30" spans="1:5" ht="12.75">
      <c r="A30" s="118" t="s">
        <v>166</v>
      </c>
      <c r="B30" s="119" t="s">
        <v>81</v>
      </c>
      <c r="C30" s="119">
        <f>C31</f>
        <v>600000</v>
      </c>
      <c r="D30" s="119">
        <f>D31</f>
        <v>0</v>
      </c>
      <c r="E30" s="119">
        <f>E31</f>
        <v>0</v>
      </c>
    </row>
    <row r="31" spans="1:5" ht="12.75">
      <c r="A31" s="19"/>
      <c r="B31" s="99" t="s">
        <v>243</v>
      </c>
      <c r="C31" s="21">
        <v>600000</v>
      </c>
      <c r="D31" s="21">
        <v>0</v>
      </c>
      <c r="E31" s="21">
        <v>0</v>
      </c>
    </row>
    <row r="32" spans="1:5" ht="13.5">
      <c r="A32" s="110"/>
      <c r="B32" s="108" t="s">
        <v>205</v>
      </c>
      <c r="C32" s="109">
        <f>SUM(C28:C30)</f>
        <v>2600000</v>
      </c>
      <c r="D32" s="109">
        <f>SUM(D28:D30)</f>
        <v>2960000</v>
      </c>
      <c r="E32" s="109">
        <f>SUM(E28:E30)</f>
        <v>15997398</v>
      </c>
    </row>
    <row r="33" spans="1:5" ht="13.5">
      <c r="A33" s="111" t="s">
        <v>82</v>
      </c>
      <c r="B33" s="108" t="s">
        <v>83</v>
      </c>
      <c r="C33" s="109">
        <f>SUM(C27+C32)</f>
        <v>137515608</v>
      </c>
      <c r="D33" s="109">
        <f>SUM(D27+D32)</f>
        <v>172351871</v>
      </c>
      <c r="E33" s="109">
        <f>SUM(E27+E32)</f>
        <v>58698876</v>
      </c>
    </row>
    <row r="34" spans="1:5" ht="13.5">
      <c r="A34" s="118" t="s">
        <v>84</v>
      </c>
      <c r="B34" s="120" t="s">
        <v>136</v>
      </c>
      <c r="C34" s="121">
        <v>0</v>
      </c>
      <c r="D34" s="121">
        <v>0</v>
      </c>
      <c r="E34" s="121">
        <v>0</v>
      </c>
    </row>
    <row r="35" spans="1:5" ht="13.5">
      <c r="A35" s="110"/>
      <c r="B35" s="108" t="s">
        <v>273</v>
      </c>
      <c r="C35" s="109">
        <f>SUM(C33:C34)</f>
        <v>137515608</v>
      </c>
      <c r="D35" s="109">
        <f>SUM(D33:D34)</f>
        <v>172351871</v>
      </c>
      <c r="E35" s="109">
        <f>SUM(E33:E34)</f>
        <v>58698876</v>
      </c>
    </row>
  </sheetData>
  <sheetProtection/>
  <mergeCells count="1">
    <mergeCell ref="C1:E1"/>
  </mergeCells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dőlt"ZALAKAROS VÁROS  ÖNKORMÁNYZATA ÁLTAL IRÁNYÍTOTT KÖLTSÉGVETÉSI SZERVEK 
 BEVÉTELI ÉS KIADÁSI ELŐIRÁNYZATAI  ROVATONKÉNT
2019. ÉVBEN&amp;R&amp;"Times New Roman CE,Félkövér dőlt"4.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view="pageLayout" zoomScaleNormal="90" workbookViewId="0" topLeftCell="A30">
      <selection activeCell="J43" sqref="J43"/>
    </sheetView>
  </sheetViews>
  <sheetFormatPr defaultColWidth="9.00390625" defaultRowHeight="12.75"/>
  <cols>
    <col min="1" max="1" width="67.625" style="35" customWidth="1"/>
    <col min="2" max="3" width="9.625" style="44" customWidth="1"/>
    <col min="4" max="4" width="11.625" style="44" customWidth="1"/>
    <col min="5" max="5" width="12.00390625" style="44" customWidth="1"/>
    <col min="6" max="6" width="12.875" style="44" customWidth="1"/>
    <col min="7" max="7" width="15.00390625" style="44" hidden="1" customWidth="1"/>
    <col min="8" max="16384" width="9.375" style="35" customWidth="1"/>
  </cols>
  <sheetData>
    <row r="1" spans="1:7" ht="15" customHeight="1" thickBot="1">
      <c r="A1" s="149"/>
      <c r="B1" s="353" t="s">
        <v>254</v>
      </c>
      <c r="C1" s="354"/>
      <c r="D1" s="354"/>
      <c r="E1" s="354"/>
      <c r="F1" s="354"/>
      <c r="G1" s="355" t="s">
        <v>150</v>
      </c>
    </row>
    <row r="2" spans="1:11" s="36" customFormat="1" ht="32.25" customHeight="1" thickBot="1">
      <c r="A2" s="150" t="s">
        <v>3</v>
      </c>
      <c r="B2" s="151" t="s">
        <v>4</v>
      </c>
      <c r="C2" s="152" t="s">
        <v>5</v>
      </c>
      <c r="D2" s="152" t="s">
        <v>6</v>
      </c>
      <c r="E2" s="152" t="s">
        <v>138</v>
      </c>
      <c r="F2" s="153" t="s">
        <v>255</v>
      </c>
      <c r="G2" s="356"/>
      <c r="J2" s="357"/>
      <c r="K2" s="357"/>
    </row>
    <row r="3" spans="1:7" s="36" customFormat="1" ht="11.25" customHeight="1">
      <c r="A3" s="53"/>
      <c r="B3" s="54"/>
      <c r="C3" s="55"/>
      <c r="D3" s="55"/>
      <c r="E3" s="55"/>
      <c r="F3" s="55"/>
      <c r="G3" s="63"/>
    </row>
    <row r="4" spans="1:7" ht="13.5" customHeight="1">
      <c r="A4" s="157" t="s">
        <v>7</v>
      </c>
      <c r="B4" s="158"/>
      <c r="C4" s="158"/>
      <c r="D4" s="158"/>
      <c r="E4" s="158"/>
      <c r="F4" s="159">
        <f>F6+F7+F14+F16+F17-F19</f>
        <v>305432642</v>
      </c>
      <c r="G4" s="63"/>
    </row>
    <row r="5" spans="1:7" ht="15" customHeight="1">
      <c r="A5" s="38" t="s">
        <v>106</v>
      </c>
      <c r="B5" s="39"/>
      <c r="C5" s="39">
        <v>16.87</v>
      </c>
      <c r="D5" s="37">
        <v>4580000</v>
      </c>
      <c r="E5" s="37">
        <f>D5*C5</f>
        <v>77264600</v>
      </c>
      <c r="F5" s="37"/>
      <c r="G5" s="64"/>
    </row>
    <row r="6" spans="1:7" ht="15" customHeight="1">
      <c r="A6" s="38" t="s">
        <v>139</v>
      </c>
      <c r="B6" s="39"/>
      <c r="C6" s="39"/>
      <c r="D6" s="37"/>
      <c r="E6" s="37"/>
      <c r="F6" s="37">
        <f>E5</f>
        <v>77264600</v>
      </c>
      <c r="G6" s="64"/>
    </row>
    <row r="7" spans="1:7" ht="15" customHeight="1">
      <c r="A7" s="38" t="s">
        <v>140</v>
      </c>
      <c r="B7" s="37"/>
      <c r="C7" s="37"/>
      <c r="D7" s="37"/>
      <c r="E7" s="37"/>
      <c r="F7" s="37">
        <f>E8+E9+E10+E11</f>
        <v>30544161</v>
      </c>
      <c r="G7" s="64"/>
    </row>
    <row r="8" spans="1:7" ht="15" customHeight="1">
      <c r="A8" s="38" t="s">
        <v>188</v>
      </c>
      <c r="B8" s="37"/>
      <c r="C8" s="40">
        <f>E8/D8</f>
        <v>341.7</v>
      </c>
      <c r="D8" s="37">
        <v>22300</v>
      </c>
      <c r="E8" s="37">
        <v>7619910</v>
      </c>
      <c r="F8" s="37"/>
      <c r="G8" s="64"/>
    </row>
    <row r="9" spans="1:7" ht="15" customHeight="1">
      <c r="A9" s="38" t="s">
        <v>189</v>
      </c>
      <c r="B9" s="37"/>
      <c r="C9" s="40">
        <f>E9/D9</f>
        <v>46.9</v>
      </c>
      <c r="D9" s="37">
        <v>320000</v>
      </c>
      <c r="E9" s="37">
        <v>15008000</v>
      </c>
      <c r="F9" s="37"/>
      <c r="G9" s="64"/>
    </row>
    <row r="10" spans="1:7" ht="15" customHeight="1">
      <c r="A10" s="38" t="s">
        <v>190</v>
      </c>
      <c r="B10" s="37"/>
      <c r="C10" s="37"/>
      <c r="D10" s="37"/>
      <c r="E10" s="37">
        <v>672681</v>
      </c>
      <c r="F10" s="37"/>
      <c r="G10" s="64"/>
    </row>
    <row r="11" spans="1:7" ht="15" customHeight="1">
      <c r="A11" s="38" t="s">
        <v>10</v>
      </c>
      <c r="B11" s="37"/>
      <c r="C11" s="39">
        <f>E11/D11</f>
        <v>31.91</v>
      </c>
      <c r="D11" s="37">
        <v>227000</v>
      </c>
      <c r="E11" s="37">
        <v>7243570</v>
      </c>
      <c r="F11" s="37"/>
      <c r="G11" s="64"/>
    </row>
    <row r="12" spans="1:7" ht="15" customHeight="1">
      <c r="A12" s="38" t="s">
        <v>141</v>
      </c>
      <c r="B12" s="37"/>
      <c r="C12" s="37"/>
      <c r="D12" s="37"/>
      <c r="E12" s="37"/>
      <c r="F12" s="37">
        <v>0</v>
      </c>
      <c r="G12" s="64"/>
    </row>
    <row r="13" spans="1:7" ht="15" customHeight="1">
      <c r="A13" s="38" t="s">
        <v>142</v>
      </c>
      <c r="B13" s="37">
        <f>E13/D13</f>
        <v>2518</v>
      </c>
      <c r="C13" s="37"/>
      <c r="D13" s="37">
        <v>2700</v>
      </c>
      <c r="E13" s="37">
        <v>6798600</v>
      </c>
      <c r="F13" s="37"/>
      <c r="G13" s="64"/>
    </row>
    <row r="14" spans="1:7" ht="15" customHeight="1">
      <c r="A14" s="38" t="s">
        <v>143</v>
      </c>
      <c r="B14" s="37"/>
      <c r="C14" s="37"/>
      <c r="D14" s="37"/>
      <c r="E14" s="37"/>
      <c r="F14" s="37">
        <f>E13</f>
        <v>6798600</v>
      </c>
      <c r="G14" s="64"/>
    </row>
    <row r="15" spans="1:7" ht="15" customHeight="1">
      <c r="A15" s="38" t="s">
        <v>191</v>
      </c>
      <c r="B15" s="37">
        <f>E15/D15</f>
        <v>393</v>
      </c>
      <c r="C15" s="37"/>
      <c r="D15" s="37">
        <v>2550</v>
      </c>
      <c r="E15" s="37">
        <v>1002150</v>
      </c>
      <c r="F15" s="37"/>
      <c r="G15" s="64"/>
    </row>
    <row r="16" spans="1:7" ht="15" customHeight="1">
      <c r="A16" s="38" t="s">
        <v>207</v>
      </c>
      <c r="B16" s="37"/>
      <c r="C16" s="37"/>
      <c r="D16" s="37"/>
      <c r="E16" s="37"/>
      <c r="F16" s="37">
        <f>E15</f>
        <v>1002150</v>
      </c>
      <c r="G16" s="64"/>
    </row>
    <row r="17" spans="1:7" ht="15" customHeight="1">
      <c r="A17" s="38" t="s">
        <v>218</v>
      </c>
      <c r="B17" s="40"/>
      <c r="C17" s="65"/>
      <c r="D17" s="39">
        <v>1</v>
      </c>
      <c r="E17" s="37">
        <v>0</v>
      </c>
      <c r="F17" s="37">
        <v>233210310</v>
      </c>
      <c r="G17" s="64"/>
    </row>
    <row r="18" spans="1:7" ht="15" customHeight="1">
      <c r="A18" s="38" t="s">
        <v>219</v>
      </c>
      <c r="B18" s="37"/>
      <c r="C18" s="37"/>
      <c r="D18" s="39"/>
      <c r="E18" s="37">
        <v>228168042</v>
      </c>
      <c r="F18" s="37">
        <v>0</v>
      </c>
      <c r="G18" s="64"/>
    </row>
    <row r="19" spans="1:7" ht="15" customHeight="1">
      <c r="A19" s="38" t="s">
        <v>220</v>
      </c>
      <c r="B19" s="37"/>
      <c r="C19" s="37"/>
      <c r="D19" s="37"/>
      <c r="E19" s="37">
        <v>0</v>
      </c>
      <c r="F19" s="37">
        <v>43387179</v>
      </c>
      <c r="G19" s="64"/>
    </row>
    <row r="20" spans="1:7" ht="15" customHeight="1">
      <c r="A20" s="38" t="s">
        <v>151</v>
      </c>
      <c r="B20" s="37"/>
      <c r="C20" s="37"/>
      <c r="D20" s="37"/>
      <c r="E20" s="37">
        <v>0</v>
      </c>
      <c r="F20" s="37"/>
      <c r="G20" s="64"/>
    </row>
    <row r="21" spans="1:7" ht="15" customHeight="1">
      <c r="A21" s="38" t="s">
        <v>216</v>
      </c>
      <c r="B21" s="37"/>
      <c r="C21" s="37"/>
      <c r="D21" s="37"/>
      <c r="E21" s="37"/>
      <c r="F21" s="37">
        <v>0</v>
      </c>
      <c r="G21" s="64"/>
    </row>
    <row r="22" spans="1:7" ht="15" customHeight="1">
      <c r="A22" s="38" t="s">
        <v>221</v>
      </c>
      <c r="B22" s="37"/>
      <c r="C22" s="37">
        <v>0</v>
      </c>
      <c r="D22" s="37">
        <v>0</v>
      </c>
      <c r="E22" s="37"/>
      <c r="F22" s="37">
        <f>SUM(C22*D22)/1000</f>
        <v>0</v>
      </c>
      <c r="G22" s="64">
        <v>80000</v>
      </c>
    </row>
    <row r="23" spans="1:7" ht="15" customHeight="1" hidden="1">
      <c r="A23" s="38" t="s">
        <v>155</v>
      </c>
      <c r="B23" s="37"/>
      <c r="C23" s="37"/>
      <c r="D23" s="37"/>
      <c r="E23" s="37"/>
      <c r="F23" s="56"/>
      <c r="G23" s="66"/>
    </row>
    <row r="24" spans="1:7" ht="15" customHeight="1">
      <c r="A24" s="157" t="s">
        <v>8</v>
      </c>
      <c r="B24" s="158"/>
      <c r="C24" s="158"/>
      <c r="D24" s="158"/>
      <c r="E24" s="158"/>
      <c r="F24" s="159">
        <f>SUM(F26:F34)</f>
        <v>49127649.666666664</v>
      </c>
      <c r="G24" s="64"/>
    </row>
    <row r="25" spans="1:7" ht="24.75" customHeight="1">
      <c r="A25" s="41" t="s">
        <v>195</v>
      </c>
      <c r="B25" s="37"/>
      <c r="C25" s="37"/>
      <c r="D25" s="37"/>
      <c r="E25" s="37"/>
      <c r="F25" s="37"/>
      <c r="G25" s="64"/>
    </row>
    <row r="26" spans="1:7" ht="15" customHeight="1">
      <c r="A26" s="41" t="s">
        <v>144</v>
      </c>
      <c r="B26" s="37"/>
      <c r="C26" s="40">
        <v>6.9</v>
      </c>
      <c r="D26" s="37">
        <v>4371500</v>
      </c>
      <c r="E26" s="39"/>
      <c r="F26" s="37">
        <v>20108900</v>
      </c>
      <c r="G26" s="37">
        <v>407137200</v>
      </c>
    </row>
    <row r="27" spans="1:7" ht="15" customHeight="1">
      <c r="A27" s="41" t="s">
        <v>147</v>
      </c>
      <c r="B27" s="37"/>
      <c r="C27" s="40">
        <v>6.9</v>
      </c>
      <c r="D27" s="37">
        <v>4371500</v>
      </c>
      <c r="E27" s="39"/>
      <c r="F27" s="37">
        <f>(C27*D27)/12*4</f>
        <v>10054450</v>
      </c>
      <c r="G27" s="64">
        <v>195909000</v>
      </c>
    </row>
    <row r="28" spans="1:7" ht="24.75" customHeight="1">
      <c r="A28" s="41" t="s">
        <v>148</v>
      </c>
      <c r="B28" s="37"/>
      <c r="C28" s="37">
        <v>4</v>
      </c>
      <c r="D28" s="37">
        <v>2205000</v>
      </c>
      <c r="E28" s="42"/>
      <c r="F28" s="37">
        <f>D28*C28/12*8</f>
        <v>5880000</v>
      </c>
      <c r="G28" s="64">
        <v>133770000</v>
      </c>
    </row>
    <row r="29" spans="1:7" ht="24.75" customHeight="1">
      <c r="A29" s="41" t="s">
        <v>149</v>
      </c>
      <c r="B29" s="37"/>
      <c r="C29" s="37">
        <v>4</v>
      </c>
      <c r="D29" s="37">
        <v>2205000</v>
      </c>
      <c r="E29" s="42"/>
      <c r="F29" s="37">
        <f>C29*D29/12*4</f>
        <v>2940000</v>
      </c>
      <c r="G29" s="64">
        <v>66885000</v>
      </c>
    </row>
    <row r="30" spans="1:7" ht="19.5" customHeight="1">
      <c r="A30" s="38" t="s">
        <v>222</v>
      </c>
      <c r="B30" s="37">
        <v>73</v>
      </c>
      <c r="C30" s="37"/>
      <c r="D30" s="37">
        <v>97400</v>
      </c>
      <c r="E30" s="42"/>
      <c r="F30" s="37">
        <v>4740133</v>
      </c>
      <c r="G30" s="64">
        <v>83878667</v>
      </c>
    </row>
    <row r="31" spans="1:7" ht="13.5" customHeight="1">
      <c r="A31" s="38" t="s">
        <v>107</v>
      </c>
      <c r="B31" s="37">
        <v>73</v>
      </c>
      <c r="C31" s="37"/>
      <c r="D31" s="37">
        <v>97400</v>
      </c>
      <c r="E31" s="42"/>
      <c r="F31" s="37">
        <f>B31*D31/12*4</f>
        <v>2370066.6666666665</v>
      </c>
      <c r="G31" s="64">
        <v>40768300</v>
      </c>
    </row>
    <row r="32" spans="1:7" ht="15" customHeight="1">
      <c r="A32" s="38" t="s">
        <v>258</v>
      </c>
      <c r="B32" s="37"/>
      <c r="C32" s="37"/>
      <c r="D32" s="37"/>
      <c r="E32" s="42"/>
      <c r="F32" s="37"/>
      <c r="G32" s="64"/>
    </row>
    <row r="33" spans="1:7" ht="15" customHeight="1">
      <c r="A33" s="38" t="s">
        <v>9</v>
      </c>
      <c r="B33" s="40">
        <v>4</v>
      </c>
      <c r="C33" s="37"/>
      <c r="D33" s="37">
        <v>396700</v>
      </c>
      <c r="E33" s="42"/>
      <c r="F33" s="37">
        <f>D33*B33</f>
        <v>1586800</v>
      </c>
      <c r="G33" s="64">
        <v>14035000</v>
      </c>
    </row>
    <row r="34" spans="1:7" ht="15" customHeight="1">
      <c r="A34" s="38" t="s">
        <v>169</v>
      </c>
      <c r="B34" s="37">
        <v>1</v>
      </c>
      <c r="C34" s="37"/>
      <c r="D34" s="37">
        <v>1447300</v>
      </c>
      <c r="E34" s="42"/>
      <c r="F34" s="37">
        <f>D34*B34</f>
        <v>1447300</v>
      </c>
      <c r="G34" s="64">
        <v>4389000</v>
      </c>
    </row>
    <row r="35" spans="1:7" ht="15" customHeight="1">
      <c r="A35" s="157" t="s">
        <v>15</v>
      </c>
      <c r="B35" s="158"/>
      <c r="C35" s="158"/>
      <c r="D35" s="160"/>
      <c r="E35" s="160"/>
      <c r="F35" s="159">
        <f>SUM(F36:F49)</f>
        <v>69338046</v>
      </c>
      <c r="G35" s="64"/>
    </row>
    <row r="36" spans="1:7" ht="15" customHeight="1">
      <c r="A36" s="38" t="s">
        <v>108</v>
      </c>
      <c r="B36" s="37"/>
      <c r="C36" s="37"/>
      <c r="D36" s="37"/>
      <c r="E36" s="37"/>
      <c r="F36" s="37">
        <v>3400000</v>
      </c>
      <c r="G36" s="64"/>
    </row>
    <row r="37" spans="1:7" ht="12.75" customHeight="1">
      <c r="A37" s="38" t="s">
        <v>201</v>
      </c>
      <c r="B37" s="37"/>
      <c r="C37" s="37">
        <v>70</v>
      </c>
      <c r="D37" s="37">
        <v>55360</v>
      </c>
      <c r="E37" s="37"/>
      <c r="F37" s="37">
        <f>D37*C37</f>
        <v>3875200</v>
      </c>
      <c r="G37" s="64">
        <v>21618080</v>
      </c>
    </row>
    <row r="38" spans="1:7" ht="9.75" customHeight="1">
      <c r="A38" s="38" t="s">
        <v>202</v>
      </c>
      <c r="B38" s="37"/>
      <c r="C38" s="37"/>
      <c r="D38" s="37"/>
      <c r="E38" s="37"/>
      <c r="F38" s="37">
        <f>SUM(C38*D38)/1000</f>
        <v>0</v>
      </c>
      <c r="G38" s="64"/>
    </row>
    <row r="39" spans="1:7" ht="15" customHeight="1">
      <c r="A39" s="38" t="s">
        <v>152</v>
      </c>
      <c r="B39" s="37"/>
      <c r="C39" s="37">
        <v>2</v>
      </c>
      <c r="D39" s="37">
        <v>25000</v>
      </c>
      <c r="E39" s="37"/>
      <c r="F39" s="37">
        <f>D39*C39</f>
        <v>50000</v>
      </c>
      <c r="G39" s="64">
        <v>100000</v>
      </c>
    </row>
    <row r="40" spans="1:7" ht="15" customHeight="1">
      <c r="A40" s="38" t="s">
        <v>153</v>
      </c>
      <c r="B40" s="37"/>
      <c r="C40" s="37">
        <v>48</v>
      </c>
      <c r="D40" s="37">
        <v>429000</v>
      </c>
      <c r="E40" s="37"/>
      <c r="F40" s="37">
        <f>D40*C40</f>
        <v>20592000</v>
      </c>
      <c r="G40" s="64">
        <v>23595000</v>
      </c>
    </row>
    <row r="41" spans="1:7" ht="15" customHeight="1">
      <c r="A41" s="38" t="s">
        <v>153</v>
      </c>
      <c r="B41" s="37"/>
      <c r="C41" s="37">
        <v>20</v>
      </c>
      <c r="D41" s="37">
        <v>330000</v>
      </c>
      <c r="E41" s="37"/>
      <c r="F41" s="37">
        <f>D41*C41</f>
        <v>6600000</v>
      </c>
      <c r="G41" s="64"/>
    </row>
    <row r="42" spans="1:7" ht="15" customHeight="1">
      <c r="A42" s="41" t="s">
        <v>203</v>
      </c>
      <c r="B42" s="43"/>
      <c r="C42" s="37"/>
      <c r="D42" s="37"/>
      <c r="E42" s="37"/>
      <c r="F42" s="37"/>
      <c r="G42" s="64"/>
    </row>
    <row r="43" spans="1:7" ht="14.25" customHeight="1">
      <c r="A43" s="38" t="s">
        <v>259</v>
      </c>
      <c r="B43" s="40"/>
      <c r="C43" s="40"/>
      <c r="D43" s="37"/>
      <c r="E43" s="37"/>
      <c r="F43" s="37"/>
      <c r="G43" s="67"/>
    </row>
    <row r="44" spans="1:11" ht="14.25" customHeight="1">
      <c r="A44" s="38" t="s">
        <v>217</v>
      </c>
      <c r="B44" s="40"/>
      <c r="C44" s="40">
        <v>4.3</v>
      </c>
      <c r="D44" s="37">
        <v>2993000</v>
      </c>
      <c r="E44" s="40"/>
      <c r="F44" s="37">
        <f>D44*C44</f>
        <v>12869900</v>
      </c>
      <c r="G44" s="67">
        <v>150547900</v>
      </c>
      <c r="H44" s="68"/>
      <c r="I44" s="68"/>
      <c r="J44" s="68"/>
      <c r="K44" s="68"/>
    </row>
    <row r="45" spans="1:7" ht="13.5" customHeight="1">
      <c r="A45" s="38" t="s">
        <v>256</v>
      </c>
      <c r="B45" s="37"/>
      <c r="C45" s="37"/>
      <c r="D45" s="37"/>
      <c r="E45" s="43"/>
      <c r="F45" s="37">
        <v>3733000</v>
      </c>
      <c r="G45" s="37">
        <v>4477000</v>
      </c>
    </row>
    <row r="46" spans="1:7" ht="13.5" customHeight="1">
      <c r="A46" s="163" t="s">
        <v>260</v>
      </c>
      <c r="B46" s="37"/>
      <c r="C46" s="37"/>
      <c r="D46" s="42"/>
      <c r="E46" s="45"/>
      <c r="F46" s="37"/>
      <c r="G46" s="67"/>
    </row>
    <row r="47" spans="1:7" ht="13.5" customHeight="1">
      <c r="A47" s="46" t="s">
        <v>167</v>
      </c>
      <c r="B47" s="39">
        <v>7.52</v>
      </c>
      <c r="C47" s="37"/>
      <c r="D47" s="37">
        <v>1900000</v>
      </c>
      <c r="E47" s="45"/>
      <c r="F47" s="37">
        <f>D47*B47</f>
        <v>14288000</v>
      </c>
      <c r="G47" s="67">
        <v>200621000</v>
      </c>
    </row>
    <row r="48" spans="1:7" ht="13.5" customHeight="1">
      <c r="A48" s="46" t="s">
        <v>168</v>
      </c>
      <c r="B48" s="37"/>
      <c r="C48" s="37"/>
      <c r="D48" s="42"/>
      <c r="E48" s="45"/>
      <c r="F48" s="37">
        <v>3877791</v>
      </c>
      <c r="G48" s="37">
        <v>175117817</v>
      </c>
    </row>
    <row r="49" spans="1:7" ht="13.5" customHeight="1">
      <c r="A49" s="46" t="s">
        <v>1</v>
      </c>
      <c r="B49" s="37">
        <v>183</v>
      </c>
      <c r="C49" s="37" t="s">
        <v>154</v>
      </c>
      <c r="D49" s="37">
        <v>285</v>
      </c>
      <c r="E49" s="45"/>
      <c r="F49" s="37">
        <f>D49*B49</f>
        <v>52155</v>
      </c>
      <c r="G49" s="67">
        <v>658350</v>
      </c>
    </row>
    <row r="50" spans="1:7" ht="13.5" customHeight="1">
      <c r="A50" s="161" t="s">
        <v>16</v>
      </c>
      <c r="B50" s="158"/>
      <c r="C50" s="158"/>
      <c r="D50" s="162"/>
      <c r="E50" s="162"/>
      <c r="F50" s="159">
        <f>F51</f>
        <v>3046780</v>
      </c>
      <c r="G50" s="67"/>
    </row>
    <row r="51" spans="1:7" ht="23.25" customHeight="1">
      <c r="A51" s="41" t="s">
        <v>257</v>
      </c>
      <c r="B51" s="37"/>
      <c r="C51" s="37"/>
      <c r="D51" s="43">
        <v>1210</v>
      </c>
      <c r="E51" s="43"/>
      <c r="F51" s="37">
        <v>3046780</v>
      </c>
      <c r="G51" s="37">
        <v>106000000</v>
      </c>
    </row>
    <row r="52" spans="1:7" s="36" customFormat="1" ht="13.5" customHeight="1">
      <c r="A52" s="154" t="s">
        <v>110</v>
      </c>
      <c r="B52" s="155"/>
      <c r="C52" s="155"/>
      <c r="D52" s="155"/>
      <c r="E52" s="155"/>
      <c r="F52" s="156">
        <f>SUM(F50+F35+F24+F4)</f>
        <v>426945117.6666666</v>
      </c>
      <c r="G52" s="47">
        <f>SUM(G22:G51)</f>
        <v>1629587314</v>
      </c>
    </row>
    <row r="53" spans="6:10" ht="12.75" customHeight="1" hidden="1">
      <c r="F53" s="48"/>
      <c r="G53" s="48"/>
      <c r="H53" s="49"/>
      <c r="I53" s="49"/>
      <c r="J53" s="49"/>
    </row>
    <row r="54" spans="6:10" ht="12.75" customHeight="1" hidden="1">
      <c r="F54" s="48"/>
      <c r="G54" s="48"/>
      <c r="H54" s="49"/>
      <c r="I54" s="49"/>
      <c r="J54" s="49"/>
    </row>
    <row r="55" spans="6:10" ht="12">
      <c r="F55" s="48"/>
      <c r="G55" s="48"/>
      <c r="H55" s="49"/>
      <c r="I55" s="49"/>
      <c r="J55" s="49"/>
    </row>
  </sheetData>
  <sheetProtection selectLockedCells="1" selectUnlockedCells="1"/>
  <mergeCells count="3">
    <mergeCell ref="B1:F1"/>
    <mergeCell ref="G1:G2"/>
    <mergeCell ref="J2:K2"/>
  </mergeCells>
  <printOptions horizontalCentered="1" verticalCentered="1"/>
  <pageMargins left="0.2362204724409449" right="0.2362204724409449" top="1.1811023622047245" bottom="0.7480314960629921" header="0.6692913385826772" footer="0.31496062992125984"/>
  <pageSetup horizontalDpi="300" verticalDpi="300" orientation="portrait" paperSize="9" scale="65" r:id="rId1"/>
  <headerFooter alignWithMargins="0">
    <oddHeader>&amp;C&amp;"Times New Roman,Félkövér dőlt"ZALAKAROS VÁROS ÖNKORMÁNYZATA
ÁLLAMI HOZZÁJÁRULÁSOKBÓL SZÁRMAZÓ BEVÉTELEI 2019. ÉVBEN&amp;R&amp;"Times New Roman,Dőlt"5. melléklet
Adatok Ft-ba&amp;"Times New Roman,Normál"n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83"/>
  <sheetViews>
    <sheetView view="pageBreakPreview" zoomScale="60" workbookViewId="0" topLeftCell="A41">
      <selection activeCell="H55" sqref="H50:K55"/>
    </sheetView>
  </sheetViews>
  <sheetFormatPr defaultColWidth="9.00390625" defaultRowHeight="12.75"/>
  <cols>
    <col min="2" max="2" width="66.50390625" style="0" customWidth="1"/>
    <col min="3" max="3" width="21.625" style="0" customWidth="1"/>
  </cols>
  <sheetData>
    <row r="2" spans="1:3" ht="12.75">
      <c r="A2" s="366" t="s">
        <v>14</v>
      </c>
      <c r="B2" s="367" t="s">
        <v>275</v>
      </c>
      <c r="C2" s="368" t="s">
        <v>232</v>
      </c>
    </row>
    <row r="3" spans="1:3" ht="12.75">
      <c r="A3" s="366"/>
      <c r="B3" s="367"/>
      <c r="C3" s="369"/>
    </row>
    <row r="4" spans="1:3" ht="12.75">
      <c r="A4" s="366"/>
      <c r="B4" s="367"/>
      <c r="C4" s="369"/>
    </row>
    <row r="5" spans="1:3" ht="12.75">
      <c r="A5" s="366"/>
      <c r="B5" s="367"/>
      <c r="C5" s="370"/>
    </row>
    <row r="6" spans="1:3" ht="14.25">
      <c r="A6" s="172"/>
      <c r="B6" s="173" t="s">
        <v>276</v>
      </c>
      <c r="C6" s="172"/>
    </row>
    <row r="7" spans="1:3" ht="15.75">
      <c r="A7" s="183" t="s">
        <v>277</v>
      </c>
      <c r="B7" s="184" t="s">
        <v>278</v>
      </c>
      <c r="C7" s="185"/>
    </row>
    <row r="8" spans="1:3" ht="14.25">
      <c r="A8" s="174"/>
      <c r="B8" s="173" t="s">
        <v>279</v>
      </c>
      <c r="C8" s="172"/>
    </row>
    <row r="9" spans="1:3" ht="15.75">
      <c r="A9" s="175" t="s">
        <v>93</v>
      </c>
      <c r="B9" s="201" t="s">
        <v>339</v>
      </c>
      <c r="C9" s="198">
        <v>1291756</v>
      </c>
    </row>
    <row r="10" spans="1:3" ht="15.75">
      <c r="A10" s="175" t="s">
        <v>92</v>
      </c>
      <c r="B10" s="201" t="s">
        <v>280</v>
      </c>
      <c r="C10" s="198">
        <v>87545056</v>
      </c>
    </row>
    <row r="11" spans="1:3" ht="15.75">
      <c r="A11" s="175" t="s">
        <v>94</v>
      </c>
      <c r="B11" s="201" t="s">
        <v>281</v>
      </c>
      <c r="C11" s="198">
        <v>5700014</v>
      </c>
    </row>
    <row r="12" spans="1:3" ht="15.75">
      <c r="A12" s="175" t="s">
        <v>95</v>
      </c>
      <c r="B12" s="201" t="s">
        <v>282</v>
      </c>
      <c r="C12" s="198">
        <v>1060000</v>
      </c>
    </row>
    <row r="13" spans="1:3" ht="15.75">
      <c r="A13" s="175" t="s">
        <v>86</v>
      </c>
      <c r="B13" s="201" t="s">
        <v>283</v>
      </c>
      <c r="C13" s="199">
        <v>699454</v>
      </c>
    </row>
    <row r="14" spans="1:3" ht="15.75">
      <c r="A14" s="175" t="s">
        <v>85</v>
      </c>
      <c r="B14" s="201" t="s">
        <v>284</v>
      </c>
      <c r="C14" s="199">
        <v>6000000</v>
      </c>
    </row>
    <row r="15" spans="1:3" ht="15.75">
      <c r="A15" s="175" t="s">
        <v>87</v>
      </c>
      <c r="B15" s="201" t="s">
        <v>285</v>
      </c>
      <c r="C15" s="196">
        <v>2000000</v>
      </c>
    </row>
    <row r="16" spans="1:3" ht="15.75">
      <c r="A16" s="175" t="s">
        <v>88</v>
      </c>
      <c r="B16" s="201" t="s">
        <v>340</v>
      </c>
      <c r="C16" s="196">
        <v>2500000</v>
      </c>
    </row>
    <row r="17" spans="1:3" ht="15.75">
      <c r="A17" s="175" t="s">
        <v>89</v>
      </c>
      <c r="B17" s="201" t="s">
        <v>286</v>
      </c>
      <c r="C17" s="196">
        <v>500000</v>
      </c>
    </row>
    <row r="18" spans="1:3" ht="15.75">
      <c r="A18" s="175" t="s">
        <v>19</v>
      </c>
      <c r="B18" s="201" t="s">
        <v>341</v>
      </c>
      <c r="C18" s="196">
        <f>1154500*1.27</f>
        <v>1466215</v>
      </c>
    </row>
    <row r="19" spans="1:3" ht="15.75">
      <c r="A19" s="175" t="s">
        <v>287</v>
      </c>
      <c r="B19" s="202" t="s">
        <v>288</v>
      </c>
      <c r="C19" s="196">
        <v>1000000</v>
      </c>
    </row>
    <row r="20" spans="1:3" ht="15.75">
      <c r="A20" s="175" t="s">
        <v>289</v>
      </c>
      <c r="B20" s="202" t="s">
        <v>290</v>
      </c>
      <c r="C20" s="196">
        <v>500000</v>
      </c>
    </row>
    <row r="21" spans="1:3" ht="15.75">
      <c r="A21" s="175" t="s">
        <v>291</v>
      </c>
      <c r="B21" s="202" t="s">
        <v>292</v>
      </c>
      <c r="C21" s="196">
        <v>3000000</v>
      </c>
    </row>
    <row r="22" spans="1:3" ht="15.75">
      <c r="A22" s="175" t="s">
        <v>293</v>
      </c>
      <c r="B22" s="201" t="s">
        <v>294</v>
      </c>
      <c r="C22" s="196">
        <v>900000</v>
      </c>
    </row>
    <row r="23" spans="1:3" ht="15.75">
      <c r="A23" s="175" t="s">
        <v>295</v>
      </c>
      <c r="B23" s="201" t="s">
        <v>296</v>
      </c>
      <c r="C23" s="196">
        <v>500000</v>
      </c>
    </row>
    <row r="24" spans="1:3" ht="15.75">
      <c r="A24" s="175" t="s">
        <v>90</v>
      </c>
      <c r="B24" s="201" t="s">
        <v>297</v>
      </c>
      <c r="C24" s="196">
        <v>1000000</v>
      </c>
    </row>
    <row r="25" spans="1:3" ht="15.75">
      <c r="A25" s="175" t="s">
        <v>298</v>
      </c>
      <c r="B25" s="202" t="s">
        <v>342</v>
      </c>
      <c r="C25" s="196">
        <v>5000000</v>
      </c>
    </row>
    <row r="26" spans="1:3" ht="15.75">
      <c r="A26" s="175" t="s">
        <v>299</v>
      </c>
      <c r="B26" s="202" t="s">
        <v>300</v>
      </c>
      <c r="C26" s="196">
        <v>1500000</v>
      </c>
    </row>
    <row r="27" spans="1:3" ht="15.75">
      <c r="A27" s="175" t="s">
        <v>301</v>
      </c>
      <c r="B27" s="202" t="s">
        <v>302</v>
      </c>
      <c r="C27" s="196">
        <v>11270000</v>
      </c>
    </row>
    <row r="28" spans="1:3" ht="15.75">
      <c r="A28" s="175" t="s">
        <v>303</v>
      </c>
      <c r="B28" s="201" t="s">
        <v>304</v>
      </c>
      <c r="C28" s="194">
        <v>1000000</v>
      </c>
    </row>
    <row r="29" spans="1:3" ht="15.75">
      <c r="A29" s="175" t="s">
        <v>491</v>
      </c>
      <c r="B29" s="202" t="s">
        <v>493</v>
      </c>
      <c r="C29" s="194">
        <v>36000000</v>
      </c>
    </row>
    <row r="30" spans="1:3" ht="26.25">
      <c r="A30" s="175" t="s">
        <v>492</v>
      </c>
      <c r="B30" s="330" t="s">
        <v>494</v>
      </c>
      <c r="C30" s="194">
        <v>700000</v>
      </c>
    </row>
    <row r="31" spans="1:3" ht="26.25">
      <c r="A31" s="175" t="s">
        <v>495</v>
      </c>
      <c r="B31" s="330" t="s">
        <v>497</v>
      </c>
      <c r="C31" s="194">
        <f>1631500*1.27</f>
        <v>2072005</v>
      </c>
    </row>
    <row r="32" spans="1:3" ht="26.25">
      <c r="A32" s="175" t="s">
        <v>496</v>
      </c>
      <c r="B32" s="330" t="s">
        <v>498</v>
      </c>
      <c r="C32" s="194">
        <f>404250*1.27</f>
        <v>513397.5</v>
      </c>
    </row>
    <row r="33" spans="1:3" ht="15.75">
      <c r="A33" s="360" t="s">
        <v>184</v>
      </c>
      <c r="B33" s="361"/>
      <c r="C33" s="186">
        <f>SUM(C9:C32)</f>
        <v>173717897.5</v>
      </c>
    </row>
    <row r="34" spans="1:3" ht="15">
      <c r="A34" s="177"/>
      <c r="B34" s="178" t="s">
        <v>305</v>
      </c>
      <c r="C34" s="179"/>
    </row>
    <row r="35" spans="1:3" ht="15">
      <c r="A35" s="177" t="s">
        <v>93</v>
      </c>
      <c r="B35" s="201" t="s">
        <v>306</v>
      </c>
      <c r="C35" s="199">
        <v>415000</v>
      </c>
    </row>
    <row r="36" spans="1:3" ht="15">
      <c r="A36" s="177" t="s">
        <v>92</v>
      </c>
      <c r="B36" s="201" t="s">
        <v>307</v>
      </c>
      <c r="C36" s="199">
        <v>1170000</v>
      </c>
    </row>
    <row r="37" spans="1:3" ht="15">
      <c r="A37" s="177" t="s">
        <v>94</v>
      </c>
      <c r="B37" s="201" t="s">
        <v>308</v>
      </c>
      <c r="C37" s="199">
        <v>415000</v>
      </c>
    </row>
    <row r="38" spans="1:3" ht="15.75">
      <c r="A38" s="360" t="s">
        <v>309</v>
      </c>
      <c r="B38" s="361"/>
      <c r="C38" s="187">
        <f>SUM(C35:C37)</f>
        <v>2000000</v>
      </c>
    </row>
    <row r="39" spans="1:3" ht="15.75">
      <c r="A39" s="177"/>
      <c r="B39" s="178" t="s">
        <v>310</v>
      </c>
      <c r="C39" s="180"/>
    </row>
    <row r="40" spans="1:3" ht="15">
      <c r="A40" s="177" t="s">
        <v>93</v>
      </c>
      <c r="B40" s="203" t="s">
        <v>311</v>
      </c>
      <c r="C40" s="200">
        <v>450000</v>
      </c>
    </row>
    <row r="41" spans="1:3" ht="15">
      <c r="A41" s="177" t="s">
        <v>92</v>
      </c>
      <c r="B41" s="203" t="s">
        <v>312</v>
      </c>
      <c r="C41" s="200">
        <v>100000</v>
      </c>
    </row>
    <row r="42" spans="1:3" ht="15">
      <c r="A42" s="177" t="s">
        <v>94</v>
      </c>
      <c r="B42" s="203" t="s">
        <v>313</v>
      </c>
      <c r="C42" s="200">
        <v>110000</v>
      </c>
    </row>
    <row r="43" spans="1:3" ht="15">
      <c r="A43" s="177" t="s">
        <v>95</v>
      </c>
      <c r="B43" s="203" t="s">
        <v>314</v>
      </c>
      <c r="C43" s="200">
        <v>100000</v>
      </c>
    </row>
    <row r="44" spans="1:3" ht="15">
      <c r="A44" s="177" t="s">
        <v>86</v>
      </c>
      <c r="B44" s="203" t="s">
        <v>315</v>
      </c>
      <c r="C44" s="200">
        <v>150000</v>
      </c>
    </row>
    <row r="45" spans="1:3" ht="15">
      <c r="A45" s="177" t="s">
        <v>85</v>
      </c>
      <c r="B45" s="203" t="s">
        <v>346</v>
      </c>
      <c r="C45" s="200">
        <v>100000</v>
      </c>
    </row>
    <row r="46" spans="1:3" ht="15">
      <c r="A46" s="177" t="s">
        <v>87</v>
      </c>
      <c r="B46" s="203" t="s">
        <v>347</v>
      </c>
      <c r="C46" s="200">
        <v>150000</v>
      </c>
    </row>
    <row r="47" spans="1:3" ht="15">
      <c r="A47" s="177" t="s">
        <v>88</v>
      </c>
      <c r="B47" s="203" t="s">
        <v>316</v>
      </c>
      <c r="C47" s="200">
        <v>150000</v>
      </c>
    </row>
    <row r="48" spans="1:3" ht="15">
      <c r="A48" s="177" t="s">
        <v>89</v>
      </c>
      <c r="B48" s="203" t="s">
        <v>317</v>
      </c>
      <c r="C48" s="200">
        <v>150000</v>
      </c>
    </row>
    <row r="49" spans="1:3" ht="15">
      <c r="A49" s="177" t="s">
        <v>19</v>
      </c>
      <c r="B49" s="203" t="s">
        <v>318</v>
      </c>
      <c r="C49" s="200">
        <v>1500000</v>
      </c>
    </row>
    <row r="50" spans="1:3" ht="15.75">
      <c r="A50" s="358" t="s">
        <v>319</v>
      </c>
      <c r="B50" s="359"/>
      <c r="C50" s="188">
        <f>SUM(C40:C49)</f>
        <v>2960000</v>
      </c>
    </row>
    <row r="51" spans="1:3" ht="15.75">
      <c r="A51" s="174"/>
      <c r="B51" s="178" t="s">
        <v>320</v>
      </c>
      <c r="C51" s="180"/>
    </row>
    <row r="52" spans="1:3" ht="15">
      <c r="A52" s="177" t="s">
        <v>93</v>
      </c>
      <c r="B52" s="201" t="s">
        <v>321</v>
      </c>
      <c r="C52" s="204">
        <v>400000</v>
      </c>
    </row>
    <row r="53" spans="1:3" ht="15">
      <c r="A53" s="177" t="s">
        <v>92</v>
      </c>
      <c r="B53" s="201" t="s">
        <v>348</v>
      </c>
      <c r="C53" s="204">
        <v>300000</v>
      </c>
    </row>
    <row r="54" spans="1:3" ht="15">
      <c r="A54" s="177" t="s">
        <v>94</v>
      </c>
      <c r="B54" s="201" t="s">
        <v>349</v>
      </c>
      <c r="C54" s="204">
        <v>100000</v>
      </c>
    </row>
    <row r="55" spans="1:3" ht="15">
      <c r="A55" s="177" t="s">
        <v>95</v>
      </c>
      <c r="B55" s="201" t="s">
        <v>322</v>
      </c>
      <c r="C55" s="204">
        <v>100000</v>
      </c>
    </row>
    <row r="56" spans="1:3" ht="15">
      <c r="A56" s="177" t="s">
        <v>86</v>
      </c>
      <c r="B56" s="201" t="s">
        <v>323</v>
      </c>
      <c r="C56" s="204">
        <v>240000</v>
      </c>
    </row>
    <row r="57" spans="1:3" ht="15">
      <c r="A57" s="177" t="s">
        <v>85</v>
      </c>
      <c r="B57" s="201" t="s">
        <v>324</v>
      </c>
      <c r="C57" s="204">
        <v>140000</v>
      </c>
    </row>
    <row r="58" spans="1:3" ht="15">
      <c r="A58" s="177" t="s">
        <v>87</v>
      </c>
      <c r="B58" s="201" t="s">
        <v>350</v>
      </c>
      <c r="C58" s="204">
        <v>100000</v>
      </c>
    </row>
    <row r="59" spans="1:3" ht="15">
      <c r="A59" s="177" t="s">
        <v>88</v>
      </c>
      <c r="B59" s="201" t="s">
        <v>351</v>
      </c>
      <c r="C59" s="204">
        <v>80000</v>
      </c>
    </row>
    <row r="60" spans="1:3" ht="15">
      <c r="A60" s="177" t="s">
        <v>89</v>
      </c>
      <c r="B60" s="201" t="s">
        <v>352</v>
      </c>
      <c r="C60" s="204">
        <v>150000</v>
      </c>
    </row>
    <row r="61" spans="1:3" ht="15">
      <c r="A61" s="177" t="s">
        <v>19</v>
      </c>
      <c r="B61" s="201" t="s">
        <v>325</v>
      </c>
      <c r="C61" s="204">
        <v>400000</v>
      </c>
    </row>
    <row r="62" spans="1:3" ht="15">
      <c r="A62" s="177" t="s">
        <v>287</v>
      </c>
      <c r="B62" s="201" t="s">
        <v>353</v>
      </c>
      <c r="C62" s="204">
        <v>50000</v>
      </c>
    </row>
    <row r="63" spans="1:3" ht="15">
      <c r="A63" s="177" t="s">
        <v>289</v>
      </c>
      <c r="B63" s="201" t="s">
        <v>354</v>
      </c>
      <c r="C63" s="204">
        <v>50000</v>
      </c>
    </row>
    <row r="64" spans="1:3" ht="15">
      <c r="A64" s="177" t="s">
        <v>291</v>
      </c>
      <c r="B64" s="201" t="s">
        <v>355</v>
      </c>
      <c r="C64" s="204">
        <v>200000</v>
      </c>
    </row>
    <row r="65" spans="1:3" ht="15">
      <c r="A65" s="177" t="s">
        <v>293</v>
      </c>
      <c r="B65" s="201" t="s">
        <v>326</v>
      </c>
      <c r="C65" s="204">
        <v>90000</v>
      </c>
    </row>
    <row r="66" spans="1:3" ht="15.75">
      <c r="A66" s="358" t="s">
        <v>327</v>
      </c>
      <c r="B66" s="359"/>
      <c r="C66" s="188">
        <f>SUM(C52:C65)</f>
        <v>2400000</v>
      </c>
    </row>
    <row r="67" spans="1:3" ht="15.75">
      <c r="A67" s="364" t="s">
        <v>343</v>
      </c>
      <c r="B67" s="365"/>
      <c r="C67" s="190">
        <f>C33+C38+C50+C66</f>
        <v>181077897.5</v>
      </c>
    </row>
    <row r="68" spans="1:3" ht="15.75">
      <c r="A68" s="191" t="s">
        <v>328</v>
      </c>
      <c r="B68" s="189" t="s">
        <v>17</v>
      </c>
      <c r="C68" s="192"/>
    </row>
    <row r="69" spans="1:3" ht="15.75">
      <c r="A69" s="177"/>
      <c r="B69" s="178" t="s">
        <v>329</v>
      </c>
      <c r="C69" s="176"/>
    </row>
    <row r="70" spans="1:3" ht="15">
      <c r="A70" s="177" t="s">
        <v>93</v>
      </c>
      <c r="B70" s="201" t="s">
        <v>356</v>
      </c>
      <c r="C70" s="194">
        <v>174500387</v>
      </c>
    </row>
    <row r="71" spans="1:3" ht="15">
      <c r="A71" s="177" t="s">
        <v>92</v>
      </c>
      <c r="B71" s="201" t="s">
        <v>357</v>
      </c>
      <c r="C71" s="195">
        <v>16317057</v>
      </c>
    </row>
    <row r="72" spans="1:3" ht="15">
      <c r="A72" s="177" t="s">
        <v>94</v>
      </c>
      <c r="B72" s="201" t="s">
        <v>330</v>
      </c>
      <c r="C72" s="194">
        <v>6000000</v>
      </c>
    </row>
    <row r="73" spans="1:3" ht="15">
      <c r="A73" s="177" t="s">
        <v>95</v>
      </c>
      <c r="B73" s="201" t="s">
        <v>331</v>
      </c>
      <c r="C73" s="194">
        <v>9000000</v>
      </c>
    </row>
    <row r="74" spans="1:3" ht="15">
      <c r="A74" s="177" t="s">
        <v>86</v>
      </c>
      <c r="B74" s="201" t="s">
        <v>332</v>
      </c>
      <c r="C74" s="194">
        <v>4000000</v>
      </c>
    </row>
    <row r="75" spans="1:3" ht="15">
      <c r="A75" s="177" t="s">
        <v>85</v>
      </c>
      <c r="B75" s="202" t="s">
        <v>333</v>
      </c>
      <c r="C75" s="196">
        <v>5000000</v>
      </c>
    </row>
    <row r="76" spans="1:3" ht="15">
      <c r="A76" s="177" t="s">
        <v>87</v>
      </c>
      <c r="B76" s="202" t="s">
        <v>334</v>
      </c>
      <c r="C76" s="197">
        <f>580000*1.127</f>
        <v>653660</v>
      </c>
    </row>
    <row r="77" spans="1:3" ht="15">
      <c r="A77" s="177" t="s">
        <v>88</v>
      </c>
      <c r="B77" s="202" t="s">
        <v>335</v>
      </c>
      <c r="C77" s="196">
        <v>1000000</v>
      </c>
    </row>
    <row r="78" spans="1:3" ht="15.75">
      <c r="A78" s="360" t="s">
        <v>336</v>
      </c>
      <c r="B78" s="361"/>
      <c r="C78" s="188">
        <f>SUM(C70:C77)</f>
        <v>216471104</v>
      </c>
    </row>
    <row r="79" spans="1:3" ht="15.75">
      <c r="A79" s="177"/>
      <c r="B79" s="181" t="s">
        <v>337</v>
      </c>
      <c r="C79" s="182"/>
    </row>
    <row r="80" spans="1:3" ht="15">
      <c r="A80" s="177" t="s">
        <v>93</v>
      </c>
      <c r="B80" s="201" t="s">
        <v>338</v>
      </c>
      <c r="C80" s="194">
        <v>13597398</v>
      </c>
    </row>
    <row r="81" spans="1:3" ht="15.75">
      <c r="A81" s="362" t="s">
        <v>327</v>
      </c>
      <c r="B81" s="363"/>
      <c r="C81" s="193">
        <f>C80</f>
        <v>13597398</v>
      </c>
    </row>
    <row r="82" spans="1:3" ht="15.75">
      <c r="A82" s="364" t="s">
        <v>344</v>
      </c>
      <c r="B82" s="365"/>
      <c r="C82" s="190">
        <f>C78+C81</f>
        <v>230068502</v>
      </c>
    </row>
    <row r="83" spans="1:3" ht="23.25" customHeight="1">
      <c r="A83" s="364" t="s">
        <v>345</v>
      </c>
      <c r="B83" s="365"/>
      <c r="C83" s="190">
        <f>C67+C82</f>
        <v>411146399.5</v>
      </c>
    </row>
  </sheetData>
  <sheetProtection/>
  <mergeCells count="12">
    <mergeCell ref="A2:A5"/>
    <mergeCell ref="B2:B5"/>
    <mergeCell ref="C2:C5"/>
    <mergeCell ref="A33:B33"/>
    <mergeCell ref="A38:B38"/>
    <mergeCell ref="A50:B50"/>
    <mergeCell ref="A66:B66"/>
    <mergeCell ref="A78:B78"/>
    <mergeCell ref="A81:B81"/>
    <mergeCell ref="A83:B83"/>
    <mergeCell ref="A67:B67"/>
    <mergeCell ref="A82:B82"/>
  </mergeCells>
  <printOptions/>
  <pageMargins left="0.9055118110236221" right="0.31496062992125984" top="1.7322834645669292" bottom="0.7480314960629921" header="0.9055118110236221" footer="0.31496062992125984"/>
  <pageSetup horizontalDpi="300" verticalDpi="300" orientation="portrait" paperSize="9" scale="84" r:id="rId1"/>
  <headerFooter>
    <oddHeader>&amp;C&amp;"Times New Roman CE,Félkövér dőlt"ZALAKAROS VÁROS ÖNKORMÁNYZATA ÉS INTÉZMÉNYEI BERUHÁZÁSI ÉS 
FELÚJÍTÁSI ELŐIRÁNYZATAI 2019. ÉVBEN&amp;R
6. melléklet
adatok Ft-ban
</oddHeader>
  </headerFooter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D26"/>
  <sheetViews>
    <sheetView view="pageLayout" workbookViewId="0" topLeftCell="A11">
      <selection activeCell="C26" sqref="C26"/>
    </sheetView>
  </sheetViews>
  <sheetFormatPr defaultColWidth="9.00390625" defaultRowHeight="12.75"/>
  <cols>
    <col min="2" max="2" width="48.50390625" style="0" customWidth="1"/>
    <col min="3" max="3" width="18.00390625" style="0" customWidth="1"/>
    <col min="4" max="4" width="17.375" style="0" customWidth="1"/>
  </cols>
  <sheetData>
    <row r="1" ht="13.5" thickBot="1"/>
    <row r="2" spans="1:4" ht="12.75">
      <c r="A2" s="371" t="s">
        <v>14</v>
      </c>
      <c r="B2" s="374" t="s">
        <v>358</v>
      </c>
      <c r="C2" s="377" t="s">
        <v>386</v>
      </c>
      <c r="D2" s="378" t="s">
        <v>480</v>
      </c>
    </row>
    <row r="3" spans="1:4" ht="12.75">
      <c r="A3" s="372"/>
      <c r="B3" s="375"/>
      <c r="C3" s="377"/>
      <c r="D3" s="378"/>
    </row>
    <row r="4" spans="1:4" ht="12.75">
      <c r="A4" s="372"/>
      <c r="B4" s="375"/>
      <c r="C4" s="377"/>
      <c r="D4" s="378"/>
    </row>
    <row r="5" spans="1:4" ht="13.5" thickBot="1">
      <c r="A5" s="373"/>
      <c r="B5" s="376"/>
      <c r="C5" s="377"/>
      <c r="D5" s="378"/>
    </row>
    <row r="6" spans="1:4" ht="19.5" customHeight="1">
      <c r="A6" s="211" t="s">
        <v>359</v>
      </c>
      <c r="B6" s="212" t="s">
        <v>360</v>
      </c>
      <c r="C6" s="222"/>
      <c r="D6" s="260"/>
    </row>
    <row r="7" spans="1:4" ht="19.5" customHeight="1">
      <c r="A7" s="211" t="s">
        <v>361</v>
      </c>
      <c r="B7" s="213" t="s">
        <v>362</v>
      </c>
      <c r="C7" s="222"/>
      <c r="D7" s="260"/>
    </row>
    <row r="8" spans="1:4" ht="20.25" customHeight="1">
      <c r="A8" s="206" t="s">
        <v>363</v>
      </c>
      <c r="B8" s="207" t="s">
        <v>364</v>
      </c>
      <c r="C8" s="223">
        <v>5000000</v>
      </c>
      <c r="D8" s="298" t="s">
        <v>481</v>
      </c>
    </row>
    <row r="9" spans="1:4" ht="20.25" customHeight="1">
      <c r="A9" s="206" t="s">
        <v>365</v>
      </c>
      <c r="B9" s="207" t="s">
        <v>366</v>
      </c>
      <c r="C9" s="223">
        <v>10000000</v>
      </c>
      <c r="D9" s="298" t="s">
        <v>481</v>
      </c>
    </row>
    <row r="10" spans="1:4" ht="20.25" customHeight="1">
      <c r="A10" s="206" t="s">
        <v>367</v>
      </c>
      <c r="B10" s="207" t="s">
        <v>368</v>
      </c>
      <c r="C10" s="223">
        <v>1000000</v>
      </c>
      <c r="D10" s="298" t="s">
        <v>481</v>
      </c>
    </row>
    <row r="11" spans="1:4" ht="20.25" customHeight="1">
      <c r="A11" s="206" t="s">
        <v>369</v>
      </c>
      <c r="B11" s="207" t="s">
        <v>370</v>
      </c>
      <c r="C11" s="223">
        <v>2727200</v>
      </c>
      <c r="D11" s="298" t="s">
        <v>481</v>
      </c>
    </row>
    <row r="12" spans="1:4" ht="28.5" customHeight="1">
      <c r="A12" s="214"/>
      <c r="B12" s="215" t="s">
        <v>371</v>
      </c>
      <c r="C12" s="224">
        <f>SUM(C8:C11)</f>
        <v>18727200</v>
      </c>
      <c r="D12" s="260"/>
    </row>
    <row r="13" spans="1:4" ht="27.75" customHeight="1">
      <c r="A13" s="216" t="s">
        <v>372</v>
      </c>
      <c r="B13" s="215" t="s">
        <v>373</v>
      </c>
      <c r="C13" s="225"/>
      <c r="D13" s="260"/>
    </row>
    <row r="14" spans="1:4" ht="20.25" customHeight="1">
      <c r="A14" s="208" t="s">
        <v>93</v>
      </c>
      <c r="B14" s="209" t="s">
        <v>374</v>
      </c>
      <c r="C14" s="226">
        <v>925235000</v>
      </c>
      <c r="D14" s="298" t="s">
        <v>481</v>
      </c>
    </row>
    <row r="15" spans="1:4" ht="20.25" customHeight="1">
      <c r="A15" s="208" t="s">
        <v>92</v>
      </c>
      <c r="B15" s="209" t="s">
        <v>375</v>
      </c>
      <c r="C15" s="227">
        <v>4598185</v>
      </c>
      <c r="D15" s="298" t="s">
        <v>481</v>
      </c>
    </row>
    <row r="16" spans="1:4" ht="20.25" customHeight="1">
      <c r="A16" s="208" t="s">
        <v>94</v>
      </c>
      <c r="B16" s="209" t="s">
        <v>376</v>
      </c>
      <c r="C16" s="227">
        <v>3467448</v>
      </c>
      <c r="D16" s="298" t="s">
        <v>481</v>
      </c>
    </row>
    <row r="17" spans="1:4" ht="20.25" customHeight="1">
      <c r="A17" s="208" t="s">
        <v>95</v>
      </c>
      <c r="B17" s="207" t="s">
        <v>377</v>
      </c>
      <c r="C17" s="223">
        <v>3000000</v>
      </c>
      <c r="D17" s="298" t="s">
        <v>481</v>
      </c>
    </row>
    <row r="18" spans="1:4" ht="20.25" customHeight="1">
      <c r="A18" s="208" t="s">
        <v>86</v>
      </c>
      <c r="B18" s="207" t="s">
        <v>378</v>
      </c>
      <c r="C18" s="223">
        <v>30000000</v>
      </c>
      <c r="D18" s="298" t="s">
        <v>481</v>
      </c>
    </row>
    <row r="19" spans="1:4" ht="20.25" customHeight="1">
      <c r="A19" s="208" t="s">
        <v>85</v>
      </c>
      <c r="B19" s="207" t="s">
        <v>379</v>
      </c>
      <c r="C19" s="223">
        <v>5000000</v>
      </c>
      <c r="D19" s="298" t="s">
        <v>481</v>
      </c>
    </row>
    <row r="20" spans="1:4" ht="20.25" customHeight="1">
      <c r="A20" s="208" t="s">
        <v>87</v>
      </c>
      <c r="B20" s="209" t="s">
        <v>380</v>
      </c>
      <c r="C20" s="228">
        <v>10000000</v>
      </c>
      <c r="D20" s="298" t="s">
        <v>481</v>
      </c>
    </row>
    <row r="21" spans="1:4" ht="20.25" customHeight="1">
      <c r="A21" s="208" t="s">
        <v>88</v>
      </c>
      <c r="B21" s="218" t="s">
        <v>381</v>
      </c>
      <c r="C21" s="229">
        <v>4000000</v>
      </c>
      <c r="D21" s="298" t="s">
        <v>481</v>
      </c>
    </row>
    <row r="22" spans="1:4" ht="20.25" customHeight="1">
      <c r="A22" s="208" t="s">
        <v>89</v>
      </c>
      <c r="B22" s="218" t="s">
        <v>490</v>
      </c>
      <c r="C22" s="229">
        <v>1000000</v>
      </c>
      <c r="D22" s="298" t="s">
        <v>481</v>
      </c>
    </row>
    <row r="23" spans="1:4" ht="14.25">
      <c r="A23" s="214"/>
      <c r="B23" s="215" t="s">
        <v>382</v>
      </c>
      <c r="C23" s="230">
        <f>SUM(C14:C22)</f>
        <v>986300633</v>
      </c>
      <c r="D23" s="298"/>
    </row>
    <row r="24" spans="1:4" ht="25.5" customHeight="1">
      <c r="A24" s="217"/>
      <c r="B24" s="219" t="s">
        <v>383</v>
      </c>
      <c r="C24" s="231">
        <f>C12+C23</f>
        <v>1005027833</v>
      </c>
      <c r="D24" s="298"/>
    </row>
    <row r="25" spans="1:4" ht="15.75">
      <c r="A25" s="205" t="s">
        <v>93</v>
      </c>
      <c r="B25" s="220" t="s">
        <v>384</v>
      </c>
      <c r="C25" s="232">
        <v>168343986</v>
      </c>
      <c r="D25" s="298" t="s">
        <v>481</v>
      </c>
    </row>
    <row r="26" spans="1:4" ht="27" customHeight="1" thickBot="1">
      <c r="A26" s="210"/>
      <c r="B26" s="221" t="s">
        <v>385</v>
      </c>
      <c r="C26" s="231">
        <f>SUM(C24:C25)</f>
        <v>1173371819</v>
      </c>
      <c r="D26" s="260"/>
    </row>
  </sheetData>
  <sheetProtection/>
  <mergeCells count="4">
    <mergeCell ref="A2:A5"/>
    <mergeCell ref="B2:B5"/>
    <mergeCell ref="C2:C5"/>
    <mergeCell ref="D2:D5"/>
  </mergeCells>
  <printOptions/>
  <pageMargins left="0.7086614173228347" right="0.7086614173228347" top="1.7322834645669292" bottom="0.7480314960629921" header="0.9055118110236221" footer="0.31496062992125984"/>
  <pageSetup horizontalDpi="300" verticalDpi="300" orientation="portrait" paperSize="9" r:id="rId1"/>
  <headerFooter>
    <oddHeader>&amp;C&amp;"Times New Roman CE,Félkövér dőlt"ZALAKAROS VÁROS ÖNKORMÁNYZATA TARTALÉK
 ELŐIRÁNYZATAI 2019. ÉVBEN&amp;R
7.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Eszter dr. Szentgyörgyvölgyi</cp:lastModifiedBy>
  <cp:lastPrinted>2019-02-06T12:05:55Z</cp:lastPrinted>
  <dcterms:created xsi:type="dcterms:W3CDTF">2002-12-30T13:12:46Z</dcterms:created>
  <dcterms:modified xsi:type="dcterms:W3CDTF">2019-02-12T14:47:09Z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1965301916</vt:i4>
  </property>
  <property fmtid="{D5CDD505-2E9C-101B-9397-08002B2CF9AE}" pid="3" name="_EmailSubject">
    <vt:lpwstr>2017.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